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0" windowWidth="9720" windowHeight="6045" tabRatio="353" firstSheet="1" activeTab="1"/>
  </bookViews>
  <sheets>
    <sheet name="12_13_14_15_16_17" sheetId="1" r:id="rId1"/>
    <sheet name="2019-saopcen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elminar</author>
    <author>Ismir Melez</author>
  </authors>
  <commentList>
    <comment ref="S15" authorId="0">
      <text>
        <r>
          <rPr>
            <b/>
            <sz val="9"/>
            <rFont val="Tahoma"/>
            <family val="2"/>
          </rPr>
          <t>elminar:</t>
        </r>
        <r>
          <rPr>
            <sz val="9"/>
            <rFont val="Tahoma"/>
            <family val="2"/>
          </rPr>
          <t xml:space="preserve">
bile poplave u maju 2014. naknadno sijana.</t>
        </r>
      </text>
    </comment>
    <comment ref="AA2" authorId="0">
      <text>
        <r>
          <rPr>
            <b/>
            <sz val="9"/>
            <rFont val="Tahoma"/>
            <family val="2"/>
          </rPr>
          <t>elminar:</t>
        </r>
        <r>
          <rPr>
            <sz val="9"/>
            <rFont val="Tahoma"/>
            <family val="2"/>
          </rPr>
          <t xml:space="preserve">
korekcije</t>
        </r>
      </text>
    </comment>
    <comment ref="AB3" authorId="1">
      <text>
        <r>
          <rPr>
            <b/>
            <sz val="9"/>
            <rFont val="Tahoma"/>
            <family val="2"/>
          </rPr>
          <t>Ismir Melez:</t>
        </r>
        <r>
          <rPr>
            <sz val="9"/>
            <rFont val="Tahoma"/>
            <family val="2"/>
          </rPr>
          <t xml:space="preserve">
korekcija na šljivama za 2016. bilo 5919640 stablala
</t>
        </r>
      </text>
    </comment>
  </commentList>
</comments>
</file>

<file path=xl/sharedStrings.xml><?xml version="1.0" encoding="utf-8"?>
<sst xmlns="http://schemas.openxmlformats.org/spreadsheetml/2006/main" count="933" uniqueCount="127">
  <si>
    <t>Požnjev.</t>
  </si>
  <si>
    <t xml:space="preserve">           Prinos</t>
  </si>
  <si>
    <t>površina,</t>
  </si>
  <si>
    <t xml:space="preserve">               Production</t>
  </si>
  <si>
    <t>hektara</t>
  </si>
  <si>
    <t xml:space="preserve">ukupan, </t>
  </si>
  <si>
    <t>tona po</t>
  </si>
  <si>
    <t>požnjev.</t>
  </si>
  <si>
    <t>ukupan</t>
  </si>
  <si>
    <t>prinos</t>
  </si>
  <si>
    <t xml:space="preserve">Harvest </t>
  </si>
  <si>
    <t>tona</t>
  </si>
  <si>
    <t>hektaru</t>
  </si>
  <si>
    <t>površina</t>
  </si>
  <si>
    <t>po ha</t>
  </si>
  <si>
    <t>area,</t>
  </si>
  <si>
    <t>total,</t>
  </si>
  <si>
    <t>in tons</t>
  </si>
  <si>
    <t>harvested</t>
  </si>
  <si>
    <t>total</t>
  </si>
  <si>
    <t>yield</t>
  </si>
  <si>
    <t>hectares</t>
  </si>
  <si>
    <t>tons</t>
  </si>
  <si>
    <t>per ha</t>
  </si>
  <si>
    <t>area</t>
  </si>
  <si>
    <t>production</t>
  </si>
  <si>
    <t xml:space="preserve">  Kukuruz - zrno</t>
  </si>
  <si>
    <t xml:space="preserve">  Maize</t>
  </si>
  <si>
    <t xml:space="preserve">  Duhan</t>
  </si>
  <si>
    <t xml:space="preserve">  Potatoes</t>
  </si>
  <si>
    <t xml:space="preserve">  Mrkva</t>
  </si>
  <si>
    <t xml:space="preserve">  Carrots</t>
  </si>
  <si>
    <t xml:space="preserve">  Onions</t>
  </si>
  <si>
    <t xml:space="preserve">  Garlic</t>
  </si>
  <si>
    <t xml:space="preserve">  Grah-zrno</t>
  </si>
  <si>
    <t xml:space="preserve">  Beans</t>
  </si>
  <si>
    <t xml:space="preserve">  Grašak-zrno</t>
  </si>
  <si>
    <t xml:space="preserve">  Peas</t>
  </si>
  <si>
    <t xml:space="preserve">  Kupus i kelj</t>
  </si>
  <si>
    <t xml:space="preserve">  Cabbage and kale</t>
  </si>
  <si>
    <t xml:space="preserve">  Tomatoes</t>
  </si>
  <si>
    <t xml:space="preserve">  Paprika zelena</t>
  </si>
  <si>
    <t xml:space="preserve">  Green pepper</t>
  </si>
  <si>
    <t xml:space="preserve">  Djetelina</t>
  </si>
  <si>
    <t xml:space="preserve">  Clover</t>
  </si>
  <si>
    <t xml:space="preserve">  Lucerne</t>
  </si>
  <si>
    <t xml:space="preserve">  Stočna repa</t>
  </si>
  <si>
    <t xml:space="preserve">  Forage beet</t>
  </si>
  <si>
    <t xml:space="preserve">  Mixture of grasses and legum.</t>
  </si>
  <si>
    <t>Br.stabala</t>
  </si>
  <si>
    <t>sposobnih</t>
  </si>
  <si>
    <t xml:space="preserve">                Production</t>
  </si>
  <si>
    <t>za rod</t>
  </si>
  <si>
    <t>kg po</t>
  </si>
  <si>
    <t>br.stabala</t>
  </si>
  <si>
    <t>Trees of</t>
  </si>
  <si>
    <t>stablu</t>
  </si>
  <si>
    <t>sp.za rod</t>
  </si>
  <si>
    <t>bearing,</t>
  </si>
  <si>
    <t>kg per</t>
  </si>
  <si>
    <t>number</t>
  </si>
  <si>
    <t>tree</t>
  </si>
  <si>
    <t>bearing</t>
  </si>
  <si>
    <t xml:space="preserve">  Jabuke</t>
  </si>
  <si>
    <t xml:space="preserve">  Apple</t>
  </si>
  <si>
    <t xml:space="preserve">  Kruške</t>
  </si>
  <si>
    <t xml:space="preserve">  Pear</t>
  </si>
  <si>
    <t xml:space="preserve">  Šljive</t>
  </si>
  <si>
    <t xml:space="preserve">  Plum</t>
  </si>
  <si>
    <t xml:space="preserve">  Breskve</t>
  </si>
  <si>
    <t xml:space="preserve">  Peach</t>
  </si>
  <si>
    <t xml:space="preserve">  Orasi</t>
  </si>
  <si>
    <t xml:space="preserve">  Walnut</t>
  </si>
  <si>
    <t xml:space="preserve">  Bademi</t>
  </si>
  <si>
    <t xml:space="preserve">  Almond</t>
  </si>
  <si>
    <t>Br. čokota</t>
  </si>
  <si>
    <t>br. čokota</t>
  </si>
  <si>
    <t>Vines of</t>
  </si>
  <si>
    <t>čokotu</t>
  </si>
  <si>
    <t>vine of</t>
  </si>
  <si>
    <t>vine</t>
  </si>
  <si>
    <t xml:space="preserve">  Grožđe - ukupno</t>
  </si>
  <si>
    <t xml:space="preserve">  Grapes - total</t>
  </si>
  <si>
    <t xml:space="preserve">  Krompir/krumpir</t>
  </si>
  <si>
    <t xml:space="preserve">  Crni luk/kapula</t>
  </si>
  <si>
    <t xml:space="preserve">  Bijeli luk/češnjak</t>
  </si>
  <si>
    <t xml:space="preserve">  Paradajz/rajčica</t>
  </si>
  <si>
    <t xml:space="preserve">  Lucerka/lucerna</t>
  </si>
  <si>
    <t xml:space="preserve">  Tobacco</t>
  </si>
  <si>
    <t xml:space="preserve">  Soja</t>
  </si>
  <si>
    <t xml:space="preserve">  Djetelinsko travne smjese</t>
  </si>
  <si>
    <t xml:space="preserve">  Mixture of clovers and grasses</t>
  </si>
  <si>
    <t>USJEVI</t>
  </si>
  <si>
    <t>CROPS</t>
  </si>
  <si>
    <t>VOĆE</t>
  </si>
  <si>
    <t>FRUIT</t>
  </si>
  <si>
    <t xml:space="preserve">  Soya</t>
  </si>
  <si>
    <t>GROŽĐE</t>
  </si>
  <si>
    <t>GRAPES</t>
  </si>
  <si>
    <t xml:space="preserve">  Mješavina trava, mah i žita</t>
  </si>
  <si>
    <t>OSTVARENI PRINOSI KASNIH USJEVA, VOĆA I GROŽĐA U FEDERACIJI BiH U 2010. GODINI</t>
  </si>
  <si>
    <t>PRODUCTIN OF LATE  ARABLE CROPS, FRUIT AND GRAPES IN FB&amp;H IN 2010</t>
  </si>
  <si>
    <t>korekcija</t>
  </si>
  <si>
    <t xml:space="preserve">         Indeks 2011=100</t>
  </si>
  <si>
    <t xml:space="preserve">         Index 2011=100</t>
  </si>
  <si>
    <t xml:space="preserve">         Indeks 2012=100</t>
  </si>
  <si>
    <t xml:space="preserve">         Index 2012=100</t>
  </si>
  <si>
    <t xml:space="preserve">         Index 2013=100</t>
  </si>
  <si>
    <t xml:space="preserve">         Indeks 2013=100</t>
  </si>
  <si>
    <t xml:space="preserve">         Indeks 2014=100</t>
  </si>
  <si>
    <t xml:space="preserve">         Index 2014=100</t>
  </si>
  <si>
    <t>25.12.15.</t>
  </si>
  <si>
    <t xml:space="preserve">  Kukuruz, zelena masa</t>
  </si>
  <si>
    <t xml:space="preserve">  Maize, green mass</t>
  </si>
  <si>
    <t>procjena moja zbog saopćenja</t>
  </si>
  <si>
    <t xml:space="preserve">         Indeks 2015=100</t>
  </si>
  <si>
    <t xml:space="preserve">         Index 2015=100</t>
  </si>
  <si>
    <t xml:space="preserve">         Indeks 2016=100</t>
  </si>
  <si>
    <t xml:space="preserve">         Indeks 2017=100</t>
  </si>
  <si>
    <t xml:space="preserve">         Index 2017=100</t>
  </si>
  <si>
    <t>KONACNI</t>
  </si>
  <si>
    <t>15.01.2019.</t>
  </si>
  <si>
    <t xml:space="preserve">         Indeks 2018=100</t>
  </si>
  <si>
    <t xml:space="preserve">         Index 2018=100</t>
  </si>
  <si>
    <t>23.01.2020.</t>
  </si>
  <si>
    <t>OSTVARENI PRINOSI KASNIH USJEVA, VOĆA I GROŽĐA  U 2019. GODINI</t>
  </si>
  <si>
    <t>PRODUCTIN OF LATE  ARABLE CROPS, FRUIT AND GRAPES IN 2019</t>
  </si>
</sst>
</file>

<file path=xl/styles.xml><?xml version="1.0" encoding="utf-8"?>
<styleSheet xmlns="http://schemas.openxmlformats.org/spreadsheetml/2006/main">
  <numFmts count="5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0.0"/>
    <numFmt numFmtId="205" formatCode="0.0000"/>
    <numFmt numFmtId="206" formatCode="0.000"/>
    <numFmt numFmtId="207" formatCode="0.00000"/>
    <numFmt numFmtId="208" formatCode="[$-41A]d\.\ mmmm\ yyyy"/>
    <numFmt numFmtId="209" formatCode="#,##0.0"/>
  </numFmts>
  <fonts count="59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 CE"/>
      <family val="0"/>
    </font>
    <font>
      <sz val="10"/>
      <color rgb="FFC00000"/>
      <name val="Arial CE"/>
      <family val="0"/>
    </font>
    <font>
      <i/>
      <sz val="10"/>
      <color rgb="FFC00000"/>
      <name val="Arial CE"/>
      <family val="0"/>
    </font>
    <font>
      <i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204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04" fontId="5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9" fillId="0" borderId="17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" fontId="53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1" fontId="53" fillId="0" borderId="0" xfId="0" applyNumberFormat="1" applyFont="1" applyFill="1" applyAlignment="1">
      <alignment/>
    </xf>
    <xf numFmtId="1" fontId="55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4" fontId="0" fillId="33" borderId="21" xfId="0" applyNumberFormat="1" applyFill="1" applyBorder="1" applyAlignment="1">
      <alignment/>
    </xf>
    <xf numFmtId="0" fontId="6" fillId="34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04" fontId="5" fillId="0" borderId="21" xfId="0" applyNumberFormat="1" applyFont="1" applyBorder="1" applyAlignment="1">
      <alignment/>
    </xf>
    <xf numFmtId="204" fontId="5" fillId="0" borderId="21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33" borderId="21" xfId="0" applyFill="1" applyBorder="1" applyAlignment="1">
      <alignment/>
    </xf>
    <xf numFmtId="204" fontId="53" fillId="0" borderId="21" xfId="0" applyNumberFormat="1" applyFont="1" applyBorder="1" applyAlignment="1">
      <alignment/>
    </xf>
    <xf numFmtId="204" fontId="53" fillId="0" borderId="21" xfId="0" applyNumberFormat="1" applyFont="1" applyFill="1" applyBorder="1" applyAlignment="1">
      <alignment/>
    </xf>
    <xf numFmtId="2" fontId="5" fillId="0" borderId="21" xfId="0" applyNumberFormat="1" applyFont="1" applyBorder="1" applyAlignment="1">
      <alignment/>
    </xf>
    <xf numFmtId="14" fontId="5" fillId="0" borderId="21" xfId="0" applyNumberFormat="1" applyFont="1" applyBorder="1" applyAlignment="1">
      <alignment/>
    </xf>
    <xf numFmtId="14" fontId="0" fillId="33" borderId="0" xfId="0" applyNumberForma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14" fontId="0" fillId="0" borderId="0" xfId="0" applyNumberFormat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13" xfId="0" applyBorder="1" applyAlignment="1">
      <alignment/>
    </xf>
    <xf numFmtId="204" fontId="5" fillId="0" borderId="13" xfId="0" applyNumberFormat="1" applyFont="1" applyBorder="1" applyAlignment="1">
      <alignment/>
    </xf>
    <xf numFmtId="204" fontId="5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56" fillId="36" borderId="0" xfId="0" applyFont="1" applyFill="1" applyAlignment="1">
      <alignment/>
    </xf>
    <xf numFmtId="1" fontId="57" fillId="0" borderId="0" xfId="0" applyNumberFormat="1" applyFont="1" applyAlignment="1">
      <alignment/>
    </xf>
    <xf numFmtId="1" fontId="57" fillId="37" borderId="0" xfId="0" applyNumberFormat="1" applyFont="1" applyFill="1" applyAlignment="1">
      <alignment/>
    </xf>
    <xf numFmtId="204" fontId="5" fillId="36" borderId="0" xfId="0" applyNumberFormat="1" applyFont="1" applyFill="1" applyAlignment="1">
      <alignment/>
    </xf>
    <xf numFmtId="204" fontId="5" fillId="36" borderId="13" xfId="0" applyNumberFormat="1" applyFont="1" applyFill="1" applyBorder="1" applyAlignment="1">
      <alignment/>
    </xf>
    <xf numFmtId="1" fontId="56" fillId="0" borderId="0" xfId="0" applyNumberFormat="1" applyFont="1" applyAlignment="1">
      <alignment/>
    </xf>
    <xf numFmtId="204" fontId="57" fillId="0" borderId="0" xfId="0" applyNumberFormat="1" applyFont="1" applyAlignment="1">
      <alignment/>
    </xf>
    <xf numFmtId="1" fontId="57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/>
    </xf>
    <xf numFmtId="1" fontId="58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204" fontId="57" fillId="37" borderId="0" xfId="0" applyNumberFormat="1" applyFont="1" applyFill="1" applyAlignment="1">
      <alignment/>
    </xf>
    <xf numFmtId="14" fontId="57" fillId="0" borderId="0" xfId="0" applyNumberFormat="1" applyFont="1" applyAlignment="1">
      <alignment/>
    </xf>
    <xf numFmtId="204" fontId="5" fillId="12" borderId="0" xfId="0" applyNumberFormat="1" applyFont="1" applyFill="1" applyAlignment="1">
      <alignment/>
    </xf>
    <xf numFmtId="0" fontId="0" fillId="12" borderId="0" xfId="0" applyFill="1" applyAlignment="1">
      <alignment/>
    </xf>
    <xf numFmtId="0" fontId="5" fillId="12" borderId="0" xfId="0" applyFont="1" applyFill="1" applyAlignment="1">
      <alignment/>
    </xf>
    <xf numFmtId="0" fontId="6" fillId="12" borderId="0" xfId="0" applyFont="1" applyFill="1" applyAlignment="1">
      <alignment/>
    </xf>
    <xf numFmtId="0" fontId="7" fillId="12" borderId="11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left"/>
    </xf>
    <xf numFmtId="0" fontId="10" fillId="12" borderId="15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1" fontId="5" fillId="12" borderId="0" xfId="0" applyNumberFormat="1" applyFont="1" applyFill="1" applyAlignment="1">
      <alignment/>
    </xf>
    <xf numFmtId="1" fontId="0" fillId="12" borderId="0" xfId="0" applyNumberFormat="1" applyFill="1" applyAlignment="1">
      <alignment/>
    </xf>
    <xf numFmtId="1" fontId="6" fillId="12" borderId="0" xfId="0" applyNumberFormat="1" applyFont="1" applyFill="1" applyAlignment="1">
      <alignment/>
    </xf>
    <xf numFmtId="0" fontId="9" fillId="12" borderId="17" xfId="0" applyFont="1" applyFill="1" applyBorder="1" applyAlignment="1">
      <alignment horizontal="left"/>
    </xf>
    <xf numFmtId="0" fontId="7" fillId="12" borderId="16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/>
    </xf>
    <xf numFmtId="2" fontId="5" fillId="12" borderId="0" xfId="0" applyNumberFormat="1" applyFont="1" applyFill="1" applyAlignment="1">
      <alignment/>
    </xf>
    <xf numFmtId="0" fontId="0" fillId="12" borderId="0" xfId="0" applyFont="1" applyFill="1" applyAlignment="1">
      <alignment/>
    </xf>
    <xf numFmtId="1" fontId="57" fillId="12" borderId="0" xfId="0" applyNumberFormat="1" applyFont="1" applyFill="1" applyAlignment="1">
      <alignment/>
    </xf>
    <xf numFmtId="14" fontId="5" fillId="12" borderId="0" xfId="0" applyNumberFormat="1" applyFont="1" applyFill="1" applyAlignment="1">
      <alignment/>
    </xf>
    <xf numFmtId="204" fontId="57" fillId="12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6" fillId="19" borderId="0" xfId="0" applyFont="1" applyFill="1" applyAlignment="1">
      <alignment/>
    </xf>
    <xf numFmtId="209" fontId="0" fillId="0" borderId="0" xfId="0" applyNumberFormat="1" applyAlignment="1">
      <alignment/>
    </xf>
    <xf numFmtId="209" fontId="5" fillId="0" borderId="0" xfId="0" applyNumberFormat="1" applyFont="1" applyAlignment="1">
      <alignment/>
    </xf>
    <xf numFmtId="209" fontId="0" fillId="19" borderId="0" xfId="0" applyNumberFormat="1" applyFill="1" applyAlignment="1">
      <alignment/>
    </xf>
    <xf numFmtId="209" fontId="6" fillId="19" borderId="0" xfId="0" applyNumberFormat="1" applyFont="1" applyFill="1" applyAlignment="1">
      <alignment/>
    </xf>
    <xf numFmtId="209" fontId="7" fillId="0" borderId="18" xfId="0" applyNumberFormat="1" applyFont="1" applyFill="1" applyBorder="1" applyAlignment="1">
      <alignment horizontal="center"/>
    </xf>
    <xf numFmtId="209" fontId="7" fillId="0" borderId="19" xfId="0" applyNumberFormat="1" applyFont="1" applyFill="1" applyBorder="1" applyAlignment="1">
      <alignment horizontal="center"/>
    </xf>
    <xf numFmtId="209" fontId="9" fillId="0" borderId="19" xfId="0" applyNumberFormat="1" applyFont="1" applyFill="1" applyBorder="1" applyAlignment="1">
      <alignment horizontal="center"/>
    </xf>
    <xf numFmtId="209" fontId="9" fillId="0" borderId="20" xfId="0" applyNumberFormat="1" applyFont="1" applyFill="1" applyBorder="1" applyAlignment="1">
      <alignment horizontal="center"/>
    </xf>
    <xf numFmtId="209" fontId="6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13" borderId="0" xfId="0" applyFill="1" applyAlignment="1">
      <alignment/>
    </xf>
    <xf numFmtId="0" fontId="0" fillId="13" borderId="24" xfId="0" applyFill="1" applyBorder="1" applyAlignment="1">
      <alignment/>
    </xf>
    <xf numFmtId="0" fontId="5" fillId="13" borderId="0" xfId="0" applyFont="1" applyFill="1" applyAlignment="1">
      <alignment/>
    </xf>
    <xf numFmtId="0" fontId="5" fillId="13" borderId="25" xfId="0" applyFont="1" applyFill="1" applyBorder="1" applyAlignment="1">
      <alignment/>
    </xf>
    <xf numFmtId="0" fontId="0" fillId="13" borderId="25" xfId="0" applyFill="1" applyBorder="1" applyAlignment="1">
      <alignment/>
    </xf>
    <xf numFmtId="0" fontId="6" fillId="13" borderId="0" xfId="0" applyFont="1" applyFill="1" applyAlignment="1">
      <alignment/>
    </xf>
    <xf numFmtId="0" fontId="6" fillId="13" borderId="25" xfId="0" applyFont="1" applyFill="1" applyBorder="1" applyAlignment="1">
      <alignment/>
    </xf>
    <xf numFmtId="0" fontId="7" fillId="13" borderId="11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left"/>
    </xf>
    <xf numFmtId="0" fontId="10" fillId="13" borderId="15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18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7" fillId="13" borderId="19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13" borderId="25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9" fillId="13" borderId="27" xfId="0" applyFont="1" applyFill="1" applyBorder="1" applyAlignment="1">
      <alignment horizontal="center"/>
    </xf>
    <xf numFmtId="1" fontId="5" fillId="13" borderId="0" xfId="0" applyNumberFormat="1" applyFont="1" applyFill="1" applyAlignment="1">
      <alignment/>
    </xf>
    <xf numFmtId="204" fontId="5" fillId="13" borderId="0" xfId="0" applyNumberFormat="1" applyFont="1" applyFill="1" applyAlignment="1">
      <alignment/>
    </xf>
    <xf numFmtId="204" fontId="5" fillId="13" borderId="25" xfId="0" applyNumberFormat="1" applyFont="1" applyFill="1" applyBorder="1" applyAlignment="1">
      <alignment/>
    </xf>
    <xf numFmtId="1" fontId="0" fillId="13" borderId="0" xfId="0" applyNumberFormat="1" applyFill="1" applyAlignment="1">
      <alignment/>
    </xf>
    <xf numFmtId="1" fontId="6" fillId="13" borderId="0" xfId="0" applyNumberFormat="1" applyFont="1" applyFill="1" applyAlignment="1">
      <alignment/>
    </xf>
    <xf numFmtId="0" fontId="9" fillId="13" borderId="17" xfId="0" applyFont="1" applyFill="1" applyBorder="1" applyAlignment="1">
      <alignment horizontal="left"/>
    </xf>
    <xf numFmtId="0" fontId="7" fillId="13" borderId="16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left"/>
    </xf>
    <xf numFmtId="0" fontId="10" fillId="13" borderId="13" xfId="0" applyFont="1" applyFill="1" applyBorder="1" applyAlignment="1">
      <alignment horizontal="center"/>
    </xf>
    <xf numFmtId="2" fontId="5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0" fontId="0" fillId="13" borderId="25" xfId="0" applyFont="1" applyFill="1" applyBorder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left"/>
    </xf>
    <xf numFmtId="0" fontId="10" fillId="6" borderId="1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3" fontId="5" fillId="6" borderId="0" xfId="0" applyNumberFormat="1" applyFont="1" applyFill="1" applyAlignment="1">
      <alignment/>
    </xf>
    <xf numFmtId="3" fontId="0" fillId="6" borderId="0" xfId="0" applyNumberFormat="1" applyFill="1" applyAlignment="1">
      <alignment/>
    </xf>
    <xf numFmtId="3" fontId="8" fillId="6" borderId="0" xfId="0" applyNumberFormat="1" applyFont="1" applyFill="1" applyAlignment="1">
      <alignment/>
    </xf>
    <xf numFmtId="0" fontId="8" fillId="6" borderId="0" xfId="0" applyFont="1" applyFill="1" applyAlignment="1">
      <alignment/>
    </xf>
    <xf numFmtId="204" fontId="5" fillId="6" borderId="0" xfId="0" applyNumberFormat="1" applyFont="1" applyFill="1" applyAlignment="1">
      <alignment/>
    </xf>
    <xf numFmtId="0" fontId="9" fillId="6" borderId="17" xfId="0" applyFont="1" applyFill="1" applyBorder="1" applyAlignment="1">
      <alignment horizontal="left"/>
    </xf>
    <xf numFmtId="209" fontId="5" fillId="6" borderId="0" xfId="0" applyNumberFormat="1" applyFont="1" applyFill="1" applyAlignment="1">
      <alignment/>
    </xf>
    <xf numFmtId="3" fontId="6" fillId="6" borderId="0" xfId="0" applyNumberFormat="1" applyFont="1" applyFill="1" applyAlignment="1">
      <alignment/>
    </xf>
    <xf numFmtId="209" fontId="6" fillId="6" borderId="0" xfId="0" applyNumberFormat="1" applyFont="1" applyFill="1" applyAlignment="1">
      <alignment/>
    </xf>
    <xf numFmtId="0" fontId="7" fillId="6" borderId="16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2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20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209" fontId="6" fillId="0" borderId="0" xfId="0" applyNumberFormat="1" applyFont="1" applyFill="1" applyAlignment="1">
      <alignment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3"/>
  <sheetViews>
    <sheetView zoomScalePageLayoutView="0" workbookViewId="0" topLeftCell="A1">
      <pane xSplit="3" ySplit="11" topLeftCell="AI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Z49" sqref="AZ49"/>
    </sheetView>
  </sheetViews>
  <sheetFormatPr defaultColWidth="9.00390625" defaultRowHeight="12.75"/>
  <cols>
    <col min="2" max="2" width="16.00390625" style="0" customWidth="1"/>
    <col min="3" max="3" width="9.125" style="0" hidden="1" customWidth="1"/>
    <col min="9" max="9" width="10.125" style="57" bestFit="1" customWidth="1"/>
    <col min="11" max="11" width="10.125" style="0" bestFit="1" customWidth="1"/>
    <col min="12" max="12" width="11.00390625" style="57" customWidth="1"/>
    <col min="15" max="15" width="9.125" style="16" customWidth="1"/>
    <col min="28" max="28" width="10.125" style="107" bestFit="1" customWidth="1"/>
    <col min="29" max="33" width="9.125" style="107" customWidth="1"/>
    <col min="34" max="38" width="9.125" style="149" customWidth="1"/>
    <col min="39" max="39" width="9.125" style="153" customWidth="1"/>
    <col min="40" max="40" width="10.125" style="187" bestFit="1" customWidth="1"/>
    <col min="41" max="42" width="9.125" style="187" customWidth="1"/>
    <col min="43" max="43" width="9.125" style="135" customWidth="1"/>
    <col min="46" max="46" width="10.125" style="0" bestFit="1" customWidth="1"/>
    <col min="49" max="49" width="9.125" style="135" customWidth="1"/>
  </cols>
  <sheetData>
    <row r="1" spans="1:39" ht="12.75">
      <c r="A1" s="1" t="s">
        <v>100</v>
      </c>
      <c r="B1" s="1"/>
      <c r="C1" s="1"/>
      <c r="K1" s="81">
        <v>41996</v>
      </c>
      <c r="AM1" s="150"/>
    </row>
    <row r="2" spans="1:51" s="1" customFormat="1" ht="12.75">
      <c r="A2" s="2" t="s">
        <v>101</v>
      </c>
      <c r="B2" s="2"/>
      <c r="C2" s="2"/>
      <c r="I2" s="75"/>
      <c r="K2" s="1" t="s">
        <v>102</v>
      </c>
      <c r="L2" s="58"/>
      <c r="O2" s="6"/>
      <c r="AA2" s="105">
        <v>42380</v>
      </c>
      <c r="AB2" s="108"/>
      <c r="AC2" s="108"/>
      <c r="AD2" s="108"/>
      <c r="AE2" s="108"/>
      <c r="AF2" s="108"/>
      <c r="AG2" s="108"/>
      <c r="AH2" s="151"/>
      <c r="AI2" s="151"/>
      <c r="AJ2" s="151"/>
      <c r="AK2" s="151"/>
      <c r="AL2" s="151"/>
      <c r="AM2" s="152"/>
      <c r="AN2" s="188"/>
      <c r="AO2" s="188"/>
      <c r="AP2" s="188"/>
      <c r="AQ2" s="136"/>
      <c r="AS2" s="1" t="s">
        <v>121</v>
      </c>
      <c r="AW2" s="136"/>
      <c r="AY2" s="1" t="s">
        <v>124</v>
      </c>
    </row>
    <row r="3" spans="1:51" s="1" customFormat="1" ht="12.75">
      <c r="A3" s="3"/>
      <c r="B3" s="3"/>
      <c r="C3" s="3"/>
      <c r="I3" s="58"/>
      <c r="K3" s="80"/>
      <c r="L3" s="58"/>
      <c r="O3" s="6"/>
      <c r="AA3" s="4" t="s">
        <v>111</v>
      </c>
      <c r="AB3" s="131">
        <v>43091</v>
      </c>
      <c r="AC3" s="108"/>
      <c r="AD3" s="108"/>
      <c r="AE3" s="108"/>
      <c r="AF3" s="108"/>
      <c r="AG3" s="108"/>
      <c r="AH3" s="151"/>
      <c r="AI3" s="151"/>
      <c r="AJ3" s="151"/>
      <c r="AK3" s="151"/>
      <c r="AL3" s="151"/>
      <c r="AM3" s="152"/>
      <c r="AN3" s="188"/>
      <c r="AO3" s="188"/>
      <c r="AP3" s="188"/>
      <c r="AQ3" s="136"/>
      <c r="AS3" s="1" t="s">
        <v>120</v>
      </c>
      <c r="AW3" s="136"/>
      <c r="AY3" s="1" t="s">
        <v>120</v>
      </c>
    </row>
    <row r="4" spans="1:51" ht="12.75">
      <c r="A4" s="1" t="s">
        <v>92</v>
      </c>
      <c r="B4" s="1"/>
      <c r="D4" s="42"/>
      <c r="E4" s="42"/>
      <c r="F4" s="42"/>
      <c r="G4" s="42"/>
      <c r="H4" s="42"/>
      <c r="I4" s="59">
        <v>41267</v>
      </c>
      <c r="J4" s="42"/>
      <c r="K4" s="42"/>
      <c r="L4" s="71"/>
      <c r="M4" s="42"/>
      <c r="N4" s="42"/>
      <c r="O4" s="76"/>
      <c r="P4" s="42"/>
      <c r="Q4" s="42"/>
      <c r="R4" s="42"/>
      <c r="S4" s="42"/>
      <c r="T4" s="42"/>
      <c r="U4" s="44"/>
      <c r="V4" s="82"/>
      <c r="W4" s="82"/>
      <c r="X4" s="82"/>
      <c r="Y4" s="82"/>
      <c r="Z4" s="82"/>
      <c r="AA4" s="83"/>
      <c r="AQ4" s="137"/>
      <c r="AR4" s="133"/>
      <c r="AS4" s="133"/>
      <c r="AT4" s="133"/>
      <c r="AU4" s="133"/>
      <c r="AV4" s="133"/>
      <c r="AW4" s="137"/>
      <c r="AX4" s="133"/>
      <c r="AY4" s="133"/>
    </row>
    <row r="5" spans="1:51" s="2" customFormat="1" ht="12.75">
      <c r="A5" s="2" t="s">
        <v>93</v>
      </c>
      <c r="I5" s="60">
        <v>2012</v>
      </c>
      <c r="L5" s="67"/>
      <c r="O5" s="77">
        <v>2013</v>
      </c>
      <c r="U5" s="43">
        <v>2014</v>
      </c>
      <c r="AA5" s="91">
        <v>2015</v>
      </c>
      <c r="AB5" s="109"/>
      <c r="AC5" s="109"/>
      <c r="AD5" s="109"/>
      <c r="AE5" s="109"/>
      <c r="AF5" s="109"/>
      <c r="AG5" s="109">
        <v>2016</v>
      </c>
      <c r="AH5" s="154"/>
      <c r="AI5" s="154"/>
      <c r="AJ5" s="154"/>
      <c r="AK5" s="154"/>
      <c r="AL5" s="154"/>
      <c r="AM5" s="155">
        <v>2017</v>
      </c>
      <c r="AN5" s="189"/>
      <c r="AO5" s="189"/>
      <c r="AP5" s="189"/>
      <c r="AQ5" s="138"/>
      <c r="AR5" s="134"/>
      <c r="AS5" s="134">
        <v>2018</v>
      </c>
      <c r="AT5" s="134"/>
      <c r="AU5" s="134"/>
      <c r="AV5" s="134"/>
      <c r="AW5" s="138"/>
      <c r="AX5" s="134"/>
      <c r="AY5" s="134">
        <v>2019</v>
      </c>
    </row>
    <row r="6" spans="1:51" s="9" customFormat="1" ht="12.75">
      <c r="A6" s="7"/>
      <c r="B6" s="8"/>
      <c r="C6" s="8"/>
      <c r="D6" s="19" t="s">
        <v>0</v>
      </c>
      <c r="E6" s="221" t="s">
        <v>1</v>
      </c>
      <c r="F6" s="223"/>
      <c r="G6" s="221" t="s">
        <v>103</v>
      </c>
      <c r="H6" s="222"/>
      <c r="I6" s="223"/>
      <c r="J6" s="19" t="s">
        <v>0</v>
      </c>
      <c r="K6" s="228" t="s">
        <v>1</v>
      </c>
      <c r="L6" s="229"/>
      <c r="M6" s="221" t="s">
        <v>105</v>
      </c>
      <c r="N6" s="222"/>
      <c r="O6" s="223"/>
      <c r="P6" s="19" t="s">
        <v>0</v>
      </c>
      <c r="Q6" s="221" t="s">
        <v>1</v>
      </c>
      <c r="R6" s="223"/>
      <c r="S6" s="221" t="s">
        <v>108</v>
      </c>
      <c r="T6" s="222"/>
      <c r="U6" s="223"/>
      <c r="V6" s="19" t="s">
        <v>0</v>
      </c>
      <c r="W6" s="221" t="s">
        <v>1</v>
      </c>
      <c r="X6" s="223"/>
      <c r="Y6" s="221" t="s">
        <v>109</v>
      </c>
      <c r="Z6" s="222"/>
      <c r="AA6" s="223"/>
      <c r="AB6" s="110" t="s">
        <v>0</v>
      </c>
      <c r="AC6" s="230" t="s">
        <v>1</v>
      </c>
      <c r="AD6" s="231"/>
      <c r="AE6" s="230" t="s">
        <v>115</v>
      </c>
      <c r="AF6" s="232"/>
      <c r="AG6" s="231"/>
      <c r="AH6" s="156" t="s">
        <v>0</v>
      </c>
      <c r="AI6" s="236" t="s">
        <v>1</v>
      </c>
      <c r="AJ6" s="237"/>
      <c r="AK6" s="236" t="s">
        <v>117</v>
      </c>
      <c r="AL6" s="238"/>
      <c r="AM6" s="237"/>
      <c r="AN6" s="190" t="s">
        <v>0</v>
      </c>
      <c r="AO6" s="219" t="s">
        <v>1</v>
      </c>
      <c r="AP6" s="220"/>
      <c r="AQ6" s="221" t="s">
        <v>118</v>
      </c>
      <c r="AR6" s="222"/>
      <c r="AS6" s="223"/>
      <c r="AT6" s="19" t="s">
        <v>0</v>
      </c>
      <c r="AU6" s="221" t="s">
        <v>1</v>
      </c>
      <c r="AV6" s="223"/>
      <c r="AW6" s="221" t="s">
        <v>122</v>
      </c>
      <c r="AX6" s="222"/>
      <c r="AY6" s="223"/>
    </row>
    <row r="7" spans="1:51" s="9" customFormat="1" ht="12.75">
      <c r="A7" s="10"/>
      <c r="B7" s="11"/>
      <c r="C7" s="11"/>
      <c r="D7" s="14" t="s">
        <v>2</v>
      </c>
      <c r="E7" s="27" t="s">
        <v>3</v>
      </c>
      <c r="F7" s="26"/>
      <c r="G7" s="224" t="s">
        <v>104</v>
      </c>
      <c r="H7" s="225"/>
      <c r="I7" s="226"/>
      <c r="J7" s="14" t="s">
        <v>2</v>
      </c>
      <c r="K7" s="89" t="s">
        <v>3</v>
      </c>
      <c r="L7" s="90"/>
      <c r="M7" s="224" t="s">
        <v>106</v>
      </c>
      <c r="N7" s="225"/>
      <c r="O7" s="226"/>
      <c r="P7" s="14" t="s">
        <v>2</v>
      </c>
      <c r="Q7" s="32" t="s">
        <v>3</v>
      </c>
      <c r="R7" s="31"/>
      <c r="S7" s="224" t="s">
        <v>107</v>
      </c>
      <c r="T7" s="225"/>
      <c r="U7" s="226"/>
      <c r="V7" s="14" t="s">
        <v>2</v>
      </c>
      <c r="W7" s="32" t="s">
        <v>3</v>
      </c>
      <c r="X7" s="31"/>
      <c r="Y7" s="224" t="s">
        <v>110</v>
      </c>
      <c r="Z7" s="225"/>
      <c r="AA7" s="226"/>
      <c r="AB7" s="111" t="s">
        <v>2</v>
      </c>
      <c r="AC7" s="112" t="s">
        <v>3</v>
      </c>
      <c r="AD7" s="113"/>
      <c r="AE7" s="233" t="s">
        <v>116</v>
      </c>
      <c r="AF7" s="234"/>
      <c r="AG7" s="235"/>
      <c r="AH7" s="157" t="s">
        <v>2</v>
      </c>
      <c r="AI7" s="158" t="s">
        <v>3</v>
      </c>
      <c r="AJ7" s="159"/>
      <c r="AK7" s="239" t="s">
        <v>116</v>
      </c>
      <c r="AL7" s="240"/>
      <c r="AM7" s="241"/>
      <c r="AN7" s="191" t="s">
        <v>2</v>
      </c>
      <c r="AO7" s="192" t="s">
        <v>3</v>
      </c>
      <c r="AP7" s="193"/>
      <c r="AQ7" s="224" t="s">
        <v>119</v>
      </c>
      <c r="AR7" s="225"/>
      <c r="AS7" s="226"/>
      <c r="AT7" s="14" t="s">
        <v>2</v>
      </c>
      <c r="AU7" s="32" t="s">
        <v>3</v>
      </c>
      <c r="AV7" s="31"/>
      <c r="AW7" s="224" t="s">
        <v>123</v>
      </c>
      <c r="AX7" s="225"/>
      <c r="AY7" s="226"/>
    </row>
    <row r="8" spans="1:51" s="9" customFormat="1" ht="12.75">
      <c r="A8" s="10"/>
      <c r="B8" s="11"/>
      <c r="C8" s="11"/>
      <c r="D8" s="14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61" t="s">
        <v>9</v>
      </c>
      <c r="J8" s="14" t="s">
        <v>4</v>
      </c>
      <c r="K8" s="19" t="s">
        <v>5</v>
      </c>
      <c r="L8" s="61" t="s">
        <v>6</v>
      </c>
      <c r="M8" s="19" t="s">
        <v>7</v>
      </c>
      <c r="N8" s="19" t="s">
        <v>8</v>
      </c>
      <c r="O8" s="19" t="s">
        <v>9</v>
      </c>
      <c r="P8" s="46" t="s">
        <v>4</v>
      </c>
      <c r="Q8" s="47" t="s">
        <v>5</v>
      </c>
      <c r="R8" s="47" t="s">
        <v>6</v>
      </c>
      <c r="S8" s="47" t="s">
        <v>7</v>
      </c>
      <c r="T8" s="47" t="s">
        <v>8</v>
      </c>
      <c r="U8" s="47" t="s">
        <v>9</v>
      </c>
      <c r="V8" s="46" t="s">
        <v>4</v>
      </c>
      <c r="W8" s="47" t="s">
        <v>5</v>
      </c>
      <c r="X8" s="47" t="s">
        <v>6</v>
      </c>
      <c r="Y8" s="47" t="s">
        <v>7</v>
      </c>
      <c r="Z8" s="47" t="s">
        <v>8</v>
      </c>
      <c r="AA8" s="47" t="s">
        <v>9</v>
      </c>
      <c r="AB8" s="114" t="s">
        <v>4</v>
      </c>
      <c r="AC8" s="115" t="s">
        <v>5</v>
      </c>
      <c r="AD8" s="115" t="s">
        <v>6</v>
      </c>
      <c r="AE8" s="115" t="s">
        <v>7</v>
      </c>
      <c r="AF8" s="115" t="s">
        <v>8</v>
      </c>
      <c r="AG8" s="115" t="s">
        <v>9</v>
      </c>
      <c r="AH8" s="160" t="s">
        <v>4</v>
      </c>
      <c r="AI8" s="161" t="s">
        <v>5</v>
      </c>
      <c r="AJ8" s="161" t="s">
        <v>6</v>
      </c>
      <c r="AK8" s="161" t="s">
        <v>7</v>
      </c>
      <c r="AL8" s="162" t="s">
        <v>8</v>
      </c>
      <c r="AM8" s="163" t="s">
        <v>9</v>
      </c>
      <c r="AN8" s="194" t="s">
        <v>4</v>
      </c>
      <c r="AO8" s="195" t="s">
        <v>5</v>
      </c>
      <c r="AP8" s="195" t="s">
        <v>6</v>
      </c>
      <c r="AQ8" s="139" t="s">
        <v>7</v>
      </c>
      <c r="AR8" s="47" t="s">
        <v>8</v>
      </c>
      <c r="AS8" s="47" t="s">
        <v>9</v>
      </c>
      <c r="AT8" s="46" t="s">
        <v>4</v>
      </c>
      <c r="AU8" s="47" t="s">
        <v>5</v>
      </c>
      <c r="AV8" s="47" t="s">
        <v>6</v>
      </c>
      <c r="AW8" s="139" t="s">
        <v>7</v>
      </c>
      <c r="AX8" s="47" t="s">
        <v>8</v>
      </c>
      <c r="AY8" s="47" t="s">
        <v>9</v>
      </c>
    </row>
    <row r="9" spans="1:51" s="9" customFormat="1" ht="12.75">
      <c r="A9" s="10"/>
      <c r="B9" s="11"/>
      <c r="C9" s="11"/>
      <c r="D9" s="28" t="s">
        <v>10</v>
      </c>
      <c r="E9" s="14" t="s">
        <v>11</v>
      </c>
      <c r="F9" s="14" t="s">
        <v>12</v>
      </c>
      <c r="G9" s="14" t="s">
        <v>13</v>
      </c>
      <c r="H9" s="14" t="s">
        <v>9</v>
      </c>
      <c r="I9" s="62" t="s">
        <v>14</v>
      </c>
      <c r="J9" s="28" t="s">
        <v>10</v>
      </c>
      <c r="K9" s="14" t="s">
        <v>11</v>
      </c>
      <c r="L9" s="62" t="s">
        <v>12</v>
      </c>
      <c r="M9" s="14" t="s">
        <v>13</v>
      </c>
      <c r="N9" s="14" t="s">
        <v>9</v>
      </c>
      <c r="O9" s="14" t="s">
        <v>14</v>
      </c>
      <c r="P9" s="25" t="s">
        <v>10</v>
      </c>
      <c r="Q9" s="48" t="s">
        <v>11</v>
      </c>
      <c r="R9" s="48" t="s">
        <v>12</v>
      </c>
      <c r="S9" s="48" t="s">
        <v>13</v>
      </c>
      <c r="T9" s="48" t="s">
        <v>9</v>
      </c>
      <c r="U9" s="48" t="s">
        <v>14</v>
      </c>
      <c r="V9" s="25" t="s">
        <v>10</v>
      </c>
      <c r="W9" s="48" t="s">
        <v>11</v>
      </c>
      <c r="X9" s="48" t="s">
        <v>12</v>
      </c>
      <c r="Y9" s="48" t="s">
        <v>13</v>
      </c>
      <c r="Z9" s="48" t="s">
        <v>9</v>
      </c>
      <c r="AA9" s="48" t="s">
        <v>14</v>
      </c>
      <c r="AB9" s="116" t="s">
        <v>10</v>
      </c>
      <c r="AC9" s="117" t="s">
        <v>11</v>
      </c>
      <c r="AD9" s="117" t="s">
        <v>12</v>
      </c>
      <c r="AE9" s="117" t="s">
        <v>13</v>
      </c>
      <c r="AF9" s="117" t="s">
        <v>9</v>
      </c>
      <c r="AG9" s="117" t="s">
        <v>14</v>
      </c>
      <c r="AH9" s="164" t="s">
        <v>10</v>
      </c>
      <c r="AI9" s="165" t="s">
        <v>11</v>
      </c>
      <c r="AJ9" s="165" t="s">
        <v>12</v>
      </c>
      <c r="AK9" s="165" t="s">
        <v>13</v>
      </c>
      <c r="AL9" s="166" t="s">
        <v>9</v>
      </c>
      <c r="AM9" s="167" t="s">
        <v>14</v>
      </c>
      <c r="AN9" s="196" t="s">
        <v>10</v>
      </c>
      <c r="AO9" s="197" t="s">
        <v>11</v>
      </c>
      <c r="AP9" s="197" t="s">
        <v>12</v>
      </c>
      <c r="AQ9" s="140" t="s">
        <v>13</v>
      </c>
      <c r="AR9" s="48" t="s">
        <v>9</v>
      </c>
      <c r="AS9" s="48" t="s">
        <v>14</v>
      </c>
      <c r="AT9" s="25" t="s">
        <v>10</v>
      </c>
      <c r="AU9" s="48" t="s">
        <v>11</v>
      </c>
      <c r="AV9" s="48" t="s">
        <v>12</v>
      </c>
      <c r="AW9" s="140" t="s">
        <v>13</v>
      </c>
      <c r="AX9" s="48" t="s">
        <v>9</v>
      </c>
      <c r="AY9" s="48" t="s">
        <v>14</v>
      </c>
    </row>
    <row r="10" spans="1:51" s="9" customFormat="1" ht="12.75">
      <c r="A10" s="10"/>
      <c r="B10" s="11"/>
      <c r="C10" s="11"/>
      <c r="D10" s="28" t="s">
        <v>15</v>
      </c>
      <c r="E10" s="28" t="s">
        <v>16</v>
      </c>
      <c r="F10" s="28" t="s">
        <v>17</v>
      </c>
      <c r="G10" s="28" t="s">
        <v>18</v>
      </c>
      <c r="H10" s="28" t="s">
        <v>19</v>
      </c>
      <c r="I10" s="63" t="s">
        <v>20</v>
      </c>
      <c r="J10" s="28" t="s">
        <v>15</v>
      </c>
      <c r="K10" s="28" t="s">
        <v>16</v>
      </c>
      <c r="L10" s="63" t="s">
        <v>17</v>
      </c>
      <c r="M10" s="28" t="s">
        <v>18</v>
      </c>
      <c r="N10" s="28" t="s">
        <v>19</v>
      </c>
      <c r="O10" s="28" t="s">
        <v>20</v>
      </c>
      <c r="P10" s="25" t="s">
        <v>15</v>
      </c>
      <c r="Q10" s="49" t="s">
        <v>16</v>
      </c>
      <c r="R10" s="49" t="s">
        <v>17</v>
      </c>
      <c r="S10" s="49" t="s">
        <v>18</v>
      </c>
      <c r="T10" s="49" t="s">
        <v>19</v>
      </c>
      <c r="U10" s="49" t="s">
        <v>20</v>
      </c>
      <c r="V10" s="25" t="s">
        <v>15</v>
      </c>
      <c r="W10" s="49" t="s">
        <v>16</v>
      </c>
      <c r="X10" s="49" t="s">
        <v>17</v>
      </c>
      <c r="Y10" s="49" t="s">
        <v>18</v>
      </c>
      <c r="Z10" s="49" t="s">
        <v>19</v>
      </c>
      <c r="AA10" s="49" t="s">
        <v>20</v>
      </c>
      <c r="AB10" s="116" t="s">
        <v>15</v>
      </c>
      <c r="AC10" s="118" t="s">
        <v>16</v>
      </c>
      <c r="AD10" s="118" t="s">
        <v>17</v>
      </c>
      <c r="AE10" s="118" t="s">
        <v>18</v>
      </c>
      <c r="AF10" s="118" t="s">
        <v>19</v>
      </c>
      <c r="AG10" s="118" t="s">
        <v>20</v>
      </c>
      <c r="AH10" s="164" t="s">
        <v>15</v>
      </c>
      <c r="AI10" s="168" t="s">
        <v>16</v>
      </c>
      <c r="AJ10" s="168" t="s">
        <v>17</v>
      </c>
      <c r="AK10" s="168" t="s">
        <v>18</v>
      </c>
      <c r="AL10" s="169" t="s">
        <v>19</v>
      </c>
      <c r="AM10" s="170" t="s">
        <v>20</v>
      </c>
      <c r="AN10" s="196" t="s">
        <v>15</v>
      </c>
      <c r="AO10" s="198" t="s">
        <v>16</v>
      </c>
      <c r="AP10" s="198" t="s">
        <v>17</v>
      </c>
      <c r="AQ10" s="141" t="s">
        <v>18</v>
      </c>
      <c r="AR10" s="49" t="s">
        <v>19</v>
      </c>
      <c r="AS10" s="49" t="s">
        <v>20</v>
      </c>
      <c r="AT10" s="25" t="s">
        <v>15</v>
      </c>
      <c r="AU10" s="49" t="s">
        <v>16</v>
      </c>
      <c r="AV10" s="49" t="s">
        <v>17</v>
      </c>
      <c r="AW10" s="141" t="s">
        <v>18</v>
      </c>
      <c r="AX10" s="49" t="s">
        <v>19</v>
      </c>
      <c r="AY10" s="49" t="s">
        <v>20</v>
      </c>
    </row>
    <row r="11" spans="1:51" s="9" customFormat="1" ht="12.75">
      <c r="A11" s="12"/>
      <c r="B11" s="13"/>
      <c r="C11" s="13"/>
      <c r="D11" s="29" t="s">
        <v>21</v>
      </c>
      <c r="E11" s="29" t="s">
        <v>22</v>
      </c>
      <c r="F11" s="29" t="s">
        <v>23</v>
      </c>
      <c r="G11" s="29" t="s">
        <v>24</v>
      </c>
      <c r="H11" s="29" t="s">
        <v>25</v>
      </c>
      <c r="I11" s="64" t="s">
        <v>23</v>
      </c>
      <c r="J11" s="29" t="s">
        <v>21</v>
      </c>
      <c r="K11" s="29" t="s">
        <v>22</v>
      </c>
      <c r="L11" s="64" t="s">
        <v>23</v>
      </c>
      <c r="M11" s="29" t="s">
        <v>24</v>
      </c>
      <c r="N11" s="29" t="s">
        <v>25</v>
      </c>
      <c r="O11" s="29" t="s">
        <v>23</v>
      </c>
      <c r="P11" s="30" t="s">
        <v>21</v>
      </c>
      <c r="Q11" s="50" t="s">
        <v>22</v>
      </c>
      <c r="R11" s="50" t="s">
        <v>23</v>
      </c>
      <c r="S11" s="50" t="s">
        <v>24</v>
      </c>
      <c r="T11" s="50" t="s">
        <v>25</v>
      </c>
      <c r="U11" s="50" t="s">
        <v>23</v>
      </c>
      <c r="V11" s="30" t="s">
        <v>21</v>
      </c>
      <c r="W11" s="50" t="s">
        <v>22</v>
      </c>
      <c r="X11" s="50" t="s">
        <v>23</v>
      </c>
      <c r="Y11" s="50" t="s">
        <v>24</v>
      </c>
      <c r="Z11" s="50" t="s">
        <v>25</v>
      </c>
      <c r="AA11" s="50" t="s">
        <v>23</v>
      </c>
      <c r="AB11" s="119" t="s">
        <v>21</v>
      </c>
      <c r="AC11" s="120" t="s">
        <v>22</v>
      </c>
      <c r="AD11" s="120" t="s">
        <v>23</v>
      </c>
      <c r="AE11" s="120" t="s">
        <v>24</v>
      </c>
      <c r="AF11" s="120" t="s">
        <v>25</v>
      </c>
      <c r="AG11" s="120" t="s">
        <v>23</v>
      </c>
      <c r="AH11" s="171" t="s">
        <v>21</v>
      </c>
      <c r="AI11" s="172" t="s">
        <v>22</v>
      </c>
      <c r="AJ11" s="172" t="s">
        <v>23</v>
      </c>
      <c r="AK11" s="172" t="s">
        <v>24</v>
      </c>
      <c r="AL11" s="173" t="s">
        <v>25</v>
      </c>
      <c r="AM11" s="174" t="s">
        <v>23</v>
      </c>
      <c r="AN11" s="199" t="s">
        <v>21</v>
      </c>
      <c r="AO11" s="200" t="s">
        <v>22</v>
      </c>
      <c r="AP11" s="200" t="s">
        <v>23</v>
      </c>
      <c r="AQ11" s="142" t="s">
        <v>24</v>
      </c>
      <c r="AR11" s="50" t="s">
        <v>25</v>
      </c>
      <c r="AS11" s="50" t="s">
        <v>23</v>
      </c>
      <c r="AT11" s="30" t="s">
        <v>21</v>
      </c>
      <c r="AU11" s="50" t="s">
        <v>22</v>
      </c>
      <c r="AV11" s="50" t="s">
        <v>23</v>
      </c>
      <c r="AW11" s="142" t="s">
        <v>24</v>
      </c>
      <c r="AX11" s="50" t="s">
        <v>25</v>
      </c>
      <c r="AY11" s="50" t="s">
        <v>23</v>
      </c>
    </row>
    <row r="12" spans="1:21" ht="12.75">
      <c r="A12" s="15"/>
      <c r="B12" s="15"/>
      <c r="C12" s="15"/>
      <c r="O12" s="84"/>
      <c r="U12" s="87"/>
    </row>
    <row r="13" spans="1:51" s="1" customFormat="1" ht="18" customHeight="1">
      <c r="A13" s="6" t="s">
        <v>26</v>
      </c>
      <c r="B13" s="6"/>
      <c r="C13" s="6"/>
      <c r="D13" s="35">
        <v>48557.5</v>
      </c>
      <c r="E13" s="35">
        <v>143329.3</v>
      </c>
      <c r="F13" s="20">
        <v>3</v>
      </c>
      <c r="G13" s="20" t="e">
        <f>D13/#REF!*100</f>
        <v>#REF!</v>
      </c>
      <c r="H13" s="20" t="e">
        <f>E13/#REF!*100</f>
        <v>#REF!</v>
      </c>
      <c r="I13" s="65" t="e">
        <f>F13/#REF!*100</f>
        <v>#REF!</v>
      </c>
      <c r="J13" s="51">
        <v>49317.7</v>
      </c>
      <c r="K13" s="51">
        <v>227686.2</v>
      </c>
      <c r="L13" s="65">
        <v>4.6</v>
      </c>
      <c r="M13" s="20">
        <f>J13/D13*100</f>
        <v>101.56556659630334</v>
      </c>
      <c r="N13" s="20">
        <f>K13/E13*100</f>
        <v>158.85530732376424</v>
      </c>
      <c r="O13" s="85">
        <f>L13/F13*100</f>
        <v>153.33333333333331</v>
      </c>
      <c r="P13" s="92">
        <v>43811.3</v>
      </c>
      <c r="Q13" s="92">
        <v>179850.4</v>
      </c>
      <c r="R13" s="20">
        <v>4.1</v>
      </c>
      <c r="S13" s="20">
        <f>P13/J13*100</f>
        <v>88.83484022977552</v>
      </c>
      <c r="T13" s="20">
        <f>Q13/K13*100</f>
        <v>78.99047021734299</v>
      </c>
      <c r="U13" s="85">
        <f>R13/L13*100</f>
        <v>89.13043478260869</v>
      </c>
      <c r="V13" s="35">
        <v>47664.7</v>
      </c>
      <c r="W13" s="35">
        <v>187867.7</v>
      </c>
      <c r="X13" s="20">
        <f>W13/V13</f>
        <v>3.941443038558934</v>
      </c>
      <c r="Y13" s="20">
        <f>V13/P13*100</f>
        <v>108.79544774978143</v>
      </c>
      <c r="Z13" s="20">
        <f>W13/Q13*100</f>
        <v>104.45776044979607</v>
      </c>
      <c r="AA13" s="20">
        <f>X13/R13*100</f>
        <v>96.13275703802279</v>
      </c>
      <c r="AB13" s="121">
        <v>47865.7</v>
      </c>
      <c r="AC13" s="121">
        <v>243759.8</v>
      </c>
      <c r="AD13" s="106">
        <v>5.1</v>
      </c>
      <c r="AE13" s="106">
        <f>AB13/V13*100</f>
        <v>100.42169572031294</v>
      </c>
      <c r="AF13" s="106">
        <f>AC13/W13*100</f>
        <v>129.75077674342103</v>
      </c>
      <c r="AG13" s="106">
        <f>AD13/X13*100</f>
        <v>129.39423328225126</v>
      </c>
      <c r="AH13" s="175">
        <f>48541.9+120</f>
        <v>48661.9</v>
      </c>
      <c r="AI13" s="175">
        <v>156368.1</v>
      </c>
      <c r="AJ13" s="176">
        <v>3.2</v>
      </c>
      <c r="AK13" s="176">
        <f>AH13/AB13*100</f>
        <v>101.66340406595955</v>
      </c>
      <c r="AL13" s="176">
        <f>AI13/AC13*100</f>
        <v>64.14843628851024</v>
      </c>
      <c r="AM13" s="177">
        <f>AJ13/AD13*100</f>
        <v>62.7450980392157</v>
      </c>
      <c r="AN13" s="201">
        <f>47046.9+79</f>
        <v>47125.9</v>
      </c>
      <c r="AO13" s="201">
        <f>270118.3+164</f>
        <v>270282.3</v>
      </c>
      <c r="AP13" s="205">
        <f>AO13/AN13</f>
        <v>5.73532388771355</v>
      </c>
      <c r="AQ13" s="136">
        <f>AN13/AH13*100</f>
        <v>96.8435264549884</v>
      </c>
      <c r="AR13" s="136">
        <f>AO13/AI13*100</f>
        <v>172.85002503707597</v>
      </c>
      <c r="AS13" s="136">
        <f>AP13/AJ13*100</f>
        <v>179.22887149104844</v>
      </c>
      <c r="AT13" s="145">
        <f>45731.3+76</f>
        <v>45807.3</v>
      </c>
      <c r="AU13" s="145">
        <f>242889.4+203.7</f>
        <v>243093.1</v>
      </c>
      <c r="AV13" s="20">
        <f>AU13/AT13</f>
        <v>5.306863753157248</v>
      </c>
      <c r="AW13" s="136">
        <f>AT13/AN13*100</f>
        <v>97.2019632516302</v>
      </c>
      <c r="AX13" s="136">
        <f>AU13/AO13*100</f>
        <v>89.94044375084866</v>
      </c>
      <c r="AY13" s="136">
        <f>AV13/AP13*100</f>
        <v>92.52945181571755</v>
      </c>
    </row>
    <row r="14" spans="1:51" ht="12" customHeight="1">
      <c r="A14" s="5" t="s">
        <v>27</v>
      </c>
      <c r="B14" s="16"/>
      <c r="C14" s="16"/>
      <c r="D14" s="35"/>
      <c r="E14" s="39"/>
      <c r="F14" s="20"/>
      <c r="G14" s="20"/>
      <c r="H14" s="20"/>
      <c r="I14" s="65"/>
      <c r="J14" s="35"/>
      <c r="K14" s="79"/>
      <c r="L14" s="65"/>
      <c r="M14" s="20"/>
      <c r="N14" s="20"/>
      <c r="O14" s="85"/>
      <c r="P14" s="35"/>
      <c r="Q14" s="39"/>
      <c r="R14" s="20"/>
      <c r="S14" s="20"/>
      <c r="T14" s="20"/>
      <c r="U14" s="85"/>
      <c r="V14" s="35"/>
      <c r="W14" s="39"/>
      <c r="X14" s="20"/>
      <c r="Y14" s="20"/>
      <c r="Z14" s="20"/>
      <c r="AA14" s="20"/>
      <c r="AB14" s="121"/>
      <c r="AC14" s="122"/>
      <c r="AD14" s="106"/>
      <c r="AE14" s="106"/>
      <c r="AF14" s="106"/>
      <c r="AG14" s="106"/>
      <c r="AH14" s="175"/>
      <c r="AI14" s="178"/>
      <c r="AJ14" s="176"/>
      <c r="AK14" s="176"/>
      <c r="AL14" s="176"/>
      <c r="AM14" s="177"/>
      <c r="AN14" s="202"/>
      <c r="AO14" s="202"/>
      <c r="AQ14" s="136"/>
      <c r="AR14" s="136"/>
      <c r="AS14" s="136"/>
      <c r="AT14" s="146"/>
      <c r="AU14" s="146"/>
      <c r="AW14" s="136"/>
      <c r="AX14" s="136"/>
      <c r="AY14" s="136"/>
    </row>
    <row r="15" spans="1:51" ht="18" customHeight="1">
      <c r="A15" s="18" t="s">
        <v>89</v>
      </c>
      <c r="B15" s="16"/>
      <c r="C15" s="16"/>
      <c r="D15" s="35">
        <v>1558</v>
      </c>
      <c r="E15" s="35">
        <v>2313</v>
      </c>
      <c r="F15" s="20">
        <v>1.5</v>
      </c>
      <c r="G15" s="20" t="e">
        <f>D15/#REF!*100</f>
        <v>#REF!</v>
      </c>
      <c r="H15" s="20" t="e">
        <f>E15/#REF!*100</f>
        <v>#REF!</v>
      </c>
      <c r="I15" s="65" t="e">
        <f>F15/#REF!*100</f>
        <v>#REF!</v>
      </c>
      <c r="J15" s="35">
        <v>1456</v>
      </c>
      <c r="K15" s="35">
        <v>3437</v>
      </c>
      <c r="L15" s="65">
        <v>2.4</v>
      </c>
      <c r="M15" s="20">
        <f>J15/D15*100</f>
        <v>93.45314505776636</v>
      </c>
      <c r="N15" s="20">
        <f>K15/E15*100</f>
        <v>148.59489840034587</v>
      </c>
      <c r="O15" s="85">
        <f>L15/F15*100</f>
        <v>160</v>
      </c>
      <c r="P15" s="35">
        <v>512</v>
      </c>
      <c r="Q15" s="92">
        <v>1260.9</v>
      </c>
      <c r="R15" s="20">
        <v>2.5</v>
      </c>
      <c r="S15" s="94">
        <f>P15/J15*100</f>
        <v>35.16483516483517</v>
      </c>
      <c r="T15" s="94">
        <f>Q15/K15*100</f>
        <v>36.686063427407625</v>
      </c>
      <c r="U15" s="95">
        <f>R15/L15*100</f>
        <v>104.16666666666667</v>
      </c>
      <c r="V15" s="35">
        <v>2000</v>
      </c>
      <c r="W15" s="35">
        <v>2296.5</v>
      </c>
      <c r="X15" s="20">
        <f aca="true" t="shared" si="0" ref="X15:X47">W15/V15</f>
        <v>1.14825</v>
      </c>
      <c r="Y15" s="94">
        <f aca="true" t="shared" si="1" ref="Y15:Y47">V15/P15*100</f>
        <v>390.625</v>
      </c>
      <c r="Z15" s="94">
        <f aca="true" t="shared" si="2" ref="Z15:Z47">W15/Q15*100</f>
        <v>182.13181061146798</v>
      </c>
      <c r="AA15" s="94">
        <f aca="true" t="shared" si="3" ref="AA15:AA47">X15/R15*100</f>
        <v>45.93</v>
      </c>
      <c r="AB15" s="121">
        <v>2076</v>
      </c>
      <c r="AC15" s="121">
        <v>6029.4</v>
      </c>
      <c r="AD15" s="106">
        <v>2.9</v>
      </c>
      <c r="AE15" s="106">
        <f>AB15/V15*100</f>
        <v>103.8</v>
      </c>
      <c r="AF15" s="106">
        <f>AC15/W15*100</f>
        <v>262.54735467015024</v>
      </c>
      <c r="AG15" s="106">
        <f>AD15/X15*100</f>
        <v>252.55824080121926</v>
      </c>
      <c r="AH15" s="175">
        <v>2415.4</v>
      </c>
      <c r="AI15" s="175">
        <v>3445.1</v>
      </c>
      <c r="AJ15" s="176">
        <v>1.4</v>
      </c>
      <c r="AK15" s="176">
        <f>AH15/AB15*100</f>
        <v>116.34874759152216</v>
      </c>
      <c r="AL15" s="176">
        <f>AI15/AC15*100</f>
        <v>57.13835539191297</v>
      </c>
      <c r="AM15" s="177">
        <f>AJ15/AD15*100</f>
        <v>48.275862068965516</v>
      </c>
      <c r="AN15" s="201">
        <v>2712.8</v>
      </c>
      <c r="AO15" s="201">
        <v>6966.1</v>
      </c>
      <c r="AP15" s="205">
        <f>AO15/AN15</f>
        <v>2.5678634621055734</v>
      </c>
      <c r="AQ15" s="136">
        <f aca="true" t="shared" si="4" ref="AQ15:AQ47">AN15/AH15*100</f>
        <v>112.31266042891448</v>
      </c>
      <c r="AR15" s="136">
        <f aca="true" t="shared" si="5" ref="AR15:AR47">AO15/AI15*100</f>
        <v>202.2031290818844</v>
      </c>
      <c r="AS15" s="136">
        <f aca="true" t="shared" si="6" ref="AS15:AS47">AP15/AJ15*100</f>
        <v>183.41881872182668</v>
      </c>
      <c r="AT15" s="145">
        <v>2867.5</v>
      </c>
      <c r="AU15" s="145">
        <v>7202.5</v>
      </c>
      <c r="AV15" s="20">
        <f>AU15/AT15</f>
        <v>2.5117698343504795</v>
      </c>
      <c r="AW15" s="136">
        <f>AT15/AN15*100</f>
        <v>105.70259510468887</v>
      </c>
      <c r="AX15" s="136">
        <f>AU15/AO15*100</f>
        <v>103.39357746802371</v>
      </c>
      <c r="AY15" s="136">
        <f>AV15/AP15*100</f>
        <v>97.81555255632249</v>
      </c>
    </row>
    <row r="16" spans="1:51" ht="12" customHeight="1">
      <c r="A16" s="5" t="s">
        <v>96</v>
      </c>
      <c r="B16" s="16"/>
      <c r="C16" s="16"/>
      <c r="D16" s="35"/>
      <c r="E16" s="39"/>
      <c r="F16" s="20"/>
      <c r="G16" s="20"/>
      <c r="H16" s="20"/>
      <c r="I16" s="65"/>
      <c r="J16" s="35"/>
      <c r="K16" s="79"/>
      <c r="L16" s="65"/>
      <c r="M16" s="20"/>
      <c r="N16" s="20"/>
      <c r="O16" s="85"/>
      <c r="P16" s="35"/>
      <c r="Q16" s="39"/>
      <c r="R16" s="20"/>
      <c r="S16" s="20"/>
      <c r="T16" s="20"/>
      <c r="U16" s="85"/>
      <c r="V16" s="35"/>
      <c r="W16" s="39"/>
      <c r="X16" s="20"/>
      <c r="Y16" s="20"/>
      <c r="Z16" s="20"/>
      <c r="AA16" s="20"/>
      <c r="AB16" s="121"/>
      <c r="AC16" s="122"/>
      <c r="AD16" s="106"/>
      <c r="AE16" s="106"/>
      <c r="AF16" s="106"/>
      <c r="AG16" s="106"/>
      <c r="AH16" s="175"/>
      <c r="AI16" s="178"/>
      <c r="AJ16" s="176"/>
      <c r="AK16" s="176"/>
      <c r="AL16" s="176"/>
      <c r="AM16" s="177"/>
      <c r="AN16" s="201"/>
      <c r="AO16" s="201"/>
      <c r="AP16" s="188"/>
      <c r="AQ16" s="136"/>
      <c r="AR16" s="136"/>
      <c r="AS16" s="136"/>
      <c r="AT16" s="145"/>
      <c r="AU16" s="145"/>
      <c r="AV16" s="20"/>
      <c r="AW16" s="136"/>
      <c r="AX16" s="136"/>
      <c r="AY16" s="136"/>
    </row>
    <row r="17" spans="1:51" s="1" customFormat="1" ht="18" customHeight="1">
      <c r="A17" s="6" t="s">
        <v>28</v>
      </c>
      <c r="B17" s="6"/>
      <c r="C17" s="6"/>
      <c r="D17" s="35">
        <v>595.2</v>
      </c>
      <c r="E17" s="35">
        <v>373.4</v>
      </c>
      <c r="F17" s="20">
        <v>0.6</v>
      </c>
      <c r="G17" s="20" t="e">
        <f>D17/#REF!*100</f>
        <v>#REF!</v>
      </c>
      <c r="H17" s="20" t="e">
        <f>E17/#REF!*100</f>
        <v>#REF!</v>
      </c>
      <c r="I17" s="65" t="e">
        <f>F17/#REF!*100</f>
        <v>#REF!</v>
      </c>
      <c r="J17" s="51">
        <v>563.1</v>
      </c>
      <c r="K17" s="51">
        <v>518.7</v>
      </c>
      <c r="L17" s="65">
        <v>0.9</v>
      </c>
      <c r="M17" s="20">
        <f>J17/D17*100</f>
        <v>94.60685483870968</v>
      </c>
      <c r="N17" s="20">
        <f>K17/E17*100</f>
        <v>138.91269416175683</v>
      </c>
      <c r="O17" s="85">
        <f>L17/F17*100</f>
        <v>150</v>
      </c>
      <c r="P17" s="35">
        <v>536.1</v>
      </c>
      <c r="Q17" s="35">
        <v>418.4</v>
      </c>
      <c r="R17" s="20">
        <v>0.8</v>
      </c>
      <c r="S17" s="20">
        <f>P17/J17*100</f>
        <v>95.20511454448588</v>
      </c>
      <c r="T17" s="20">
        <f>Q17/K17*100</f>
        <v>80.66319645267012</v>
      </c>
      <c r="U17" s="85">
        <f>R17/L17*100</f>
        <v>88.8888888888889</v>
      </c>
      <c r="V17" s="35">
        <v>559.1</v>
      </c>
      <c r="W17" s="35">
        <v>567.5</v>
      </c>
      <c r="X17" s="20">
        <f t="shared" si="0"/>
        <v>1.0150241459488463</v>
      </c>
      <c r="Y17" s="20">
        <f t="shared" si="1"/>
        <v>104.290244357396</v>
      </c>
      <c r="Z17" s="20">
        <f t="shared" si="2"/>
        <v>135.6357552581262</v>
      </c>
      <c r="AA17" s="20">
        <f t="shared" si="3"/>
        <v>126.87801824360578</v>
      </c>
      <c r="AB17" s="121">
        <v>453.1</v>
      </c>
      <c r="AC17" s="121">
        <v>491.3</v>
      </c>
      <c r="AD17" s="106">
        <v>1.1</v>
      </c>
      <c r="AE17" s="106">
        <f>AB17/V17*100</f>
        <v>81.04095868359865</v>
      </c>
      <c r="AF17" s="106">
        <f>AC17/W17*100</f>
        <v>86.57268722466961</v>
      </c>
      <c r="AG17" s="106">
        <f>AD17/X17*100</f>
        <v>108.37180616740089</v>
      </c>
      <c r="AH17" s="175">
        <v>433</v>
      </c>
      <c r="AI17" s="175">
        <v>384.2</v>
      </c>
      <c r="AJ17" s="176">
        <v>0.9</v>
      </c>
      <c r="AK17" s="176">
        <f>AH17/AB17*100</f>
        <v>95.5638931803134</v>
      </c>
      <c r="AL17" s="176">
        <f>AI17/AC17*100</f>
        <v>78.20069204152249</v>
      </c>
      <c r="AM17" s="177">
        <f>AJ17/AD17*100</f>
        <v>81.81818181818181</v>
      </c>
      <c r="AN17" s="201">
        <v>425</v>
      </c>
      <c r="AO17" s="201">
        <v>430.1</v>
      </c>
      <c r="AP17" s="205">
        <f>AO17/AN17</f>
        <v>1.012</v>
      </c>
      <c r="AQ17" s="136">
        <f t="shared" si="4"/>
        <v>98.15242494226328</v>
      </c>
      <c r="AR17" s="136">
        <f t="shared" si="5"/>
        <v>111.94690265486726</v>
      </c>
      <c r="AS17" s="136">
        <f t="shared" si="6"/>
        <v>112.44444444444443</v>
      </c>
      <c r="AT17" s="145">
        <v>373</v>
      </c>
      <c r="AU17" s="145">
        <v>359.6</v>
      </c>
      <c r="AV17" s="20">
        <f>AU17/AT17</f>
        <v>0.9640750670241287</v>
      </c>
      <c r="AW17" s="136">
        <f>AT17/AN17*100</f>
        <v>87.76470588235294</v>
      </c>
      <c r="AX17" s="136">
        <f>AU17/AO17*100</f>
        <v>83.60846314810509</v>
      </c>
      <c r="AY17" s="136">
        <f>AV17/AP17*100</f>
        <v>95.26433468617871</v>
      </c>
    </row>
    <row r="18" spans="1:51" s="2" customFormat="1" ht="12" customHeight="1">
      <c r="A18" s="5" t="s">
        <v>88</v>
      </c>
      <c r="B18" s="5"/>
      <c r="C18" s="5"/>
      <c r="D18" s="35"/>
      <c r="E18" s="37"/>
      <c r="F18" s="20"/>
      <c r="G18" s="20"/>
      <c r="H18" s="20"/>
      <c r="I18" s="65"/>
      <c r="J18" s="35"/>
      <c r="K18" s="37"/>
      <c r="L18" s="65"/>
      <c r="M18" s="20"/>
      <c r="N18" s="20"/>
      <c r="O18" s="85"/>
      <c r="P18" s="35"/>
      <c r="Q18" s="37"/>
      <c r="R18" s="20"/>
      <c r="S18" s="20"/>
      <c r="T18" s="20"/>
      <c r="U18" s="85"/>
      <c r="V18" s="35"/>
      <c r="W18" s="37"/>
      <c r="X18" s="20"/>
      <c r="Y18" s="20"/>
      <c r="Z18" s="20"/>
      <c r="AA18" s="20"/>
      <c r="AB18" s="121"/>
      <c r="AC18" s="123"/>
      <c r="AD18" s="106"/>
      <c r="AE18" s="106"/>
      <c r="AF18" s="106"/>
      <c r="AG18" s="106"/>
      <c r="AH18" s="175"/>
      <c r="AI18" s="179"/>
      <c r="AJ18" s="176"/>
      <c r="AK18" s="176"/>
      <c r="AL18" s="176"/>
      <c r="AM18" s="177"/>
      <c r="AN18" s="203"/>
      <c r="AO18" s="203"/>
      <c r="AP18" s="204"/>
      <c r="AQ18" s="136"/>
      <c r="AR18" s="136"/>
      <c r="AS18" s="136"/>
      <c r="AT18" s="148"/>
      <c r="AU18" s="148"/>
      <c r="AV18" s="215"/>
      <c r="AW18" s="136"/>
      <c r="AX18" s="136"/>
      <c r="AY18" s="136"/>
    </row>
    <row r="19" spans="1:51" s="1" customFormat="1" ht="18" customHeight="1">
      <c r="A19" s="6" t="s">
        <v>83</v>
      </c>
      <c r="B19" s="6"/>
      <c r="C19" s="6"/>
      <c r="D19" s="35">
        <v>21832.8</v>
      </c>
      <c r="E19" s="35">
        <v>176307.5</v>
      </c>
      <c r="F19" s="20">
        <v>8.1</v>
      </c>
      <c r="G19" s="20" t="e">
        <f>D19/#REF!*100</f>
        <v>#REF!</v>
      </c>
      <c r="H19" s="20" t="e">
        <f>E19/#REF!*100</f>
        <v>#REF!</v>
      </c>
      <c r="I19" s="65" t="e">
        <f>F19/#REF!*100</f>
        <v>#REF!</v>
      </c>
      <c r="J19" s="51">
        <v>21720.2</v>
      </c>
      <c r="K19" s="51">
        <v>222104.5</v>
      </c>
      <c r="L19" s="65">
        <v>10.2</v>
      </c>
      <c r="M19" s="20">
        <f>J19/D19*100</f>
        <v>99.4842622109853</v>
      </c>
      <c r="N19" s="20">
        <f>K19/E19*100</f>
        <v>125.97563915318406</v>
      </c>
      <c r="O19" s="85">
        <f>L19/F19*100</f>
        <v>125.92592592592592</v>
      </c>
      <c r="P19" s="35">
        <v>20545.1</v>
      </c>
      <c r="Q19" s="35">
        <v>165993.5</v>
      </c>
      <c r="R19" s="20">
        <v>8.07</v>
      </c>
      <c r="S19" s="20">
        <f>P19/J19*100</f>
        <v>94.589828822939</v>
      </c>
      <c r="T19" s="20">
        <f>Q19/K19*100</f>
        <v>74.73666674921039</v>
      </c>
      <c r="U19" s="85">
        <f>R19/L19*100</f>
        <v>79.11764705882354</v>
      </c>
      <c r="V19" s="35">
        <v>21932.6</v>
      </c>
      <c r="W19" s="35">
        <v>202536.2</v>
      </c>
      <c r="X19" s="20">
        <f t="shared" si="0"/>
        <v>9.23448200395758</v>
      </c>
      <c r="Y19" s="20">
        <f t="shared" si="1"/>
        <v>106.75343512565041</v>
      </c>
      <c r="Z19" s="20">
        <f t="shared" si="2"/>
        <v>122.014536713787</v>
      </c>
      <c r="AA19" s="20">
        <f t="shared" si="3"/>
        <v>114.42976460913978</v>
      </c>
      <c r="AB19" s="121">
        <v>21496.7</v>
      </c>
      <c r="AC19" s="121">
        <v>228009.4</v>
      </c>
      <c r="AD19" s="106">
        <v>10.6</v>
      </c>
      <c r="AE19" s="106">
        <f>AB19/V19*100</f>
        <v>98.01254753198437</v>
      </c>
      <c r="AF19" s="106">
        <f>AC19/W19*100</f>
        <v>112.57710967224624</v>
      </c>
      <c r="AG19" s="106">
        <f>AD19/X19*100</f>
        <v>114.78716397365012</v>
      </c>
      <c r="AH19" s="175">
        <f>21275.7+60.9</f>
        <v>21336.600000000002</v>
      </c>
      <c r="AI19" s="175">
        <f>176842.7+390.2</f>
        <v>177232.90000000002</v>
      </c>
      <c r="AJ19" s="176">
        <v>8.3</v>
      </c>
      <c r="AK19" s="176">
        <f>AH19/AB19*100</f>
        <v>99.25523452436886</v>
      </c>
      <c r="AL19" s="176">
        <f>AI19/AC19*100</f>
        <v>77.73052339070232</v>
      </c>
      <c r="AM19" s="177">
        <f>AJ19/AD19*100</f>
        <v>78.30188679245283</v>
      </c>
      <c r="AN19" s="201">
        <f>21175.1+61</f>
        <v>21236.1</v>
      </c>
      <c r="AO19" s="201">
        <f>203247.1+373</f>
        <v>203620.1</v>
      </c>
      <c r="AP19" s="205">
        <f>AO19/AN19</f>
        <v>9.588394290853783</v>
      </c>
      <c r="AQ19" s="136">
        <f t="shared" si="4"/>
        <v>99.52897837518628</v>
      </c>
      <c r="AR19" s="136">
        <f t="shared" si="5"/>
        <v>114.8884321139021</v>
      </c>
      <c r="AS19" s="136">
        <f t="shared" si="6"/>
        <v>115.52282278137088</v>
      </c>
      <c r="AT19" s="145">
        <f>20526+53.5</f>
        <v>20579.5</v>
      </c>
      <c r="AU19" s="145">
        <f>199437+330.5</f>
        <v>199767.5</v>
      </c>
      <c r="AV19" s="20">
        <f>AU19/AT19</f>
        <v>9.707111445856313</v>
      </c>
      <c r="AW19" s="136">
        <f>AT19/AN19*100</f>
        <v>96.90809517755144</v>
      </c>
      <c r="AX19" s="136">
        <f>AU19/AO19*100</f>
        <v>98.10794710345392</v>
      </c>
      <c r="AY19" s="136">
        <f>AV19/AP19*100</f>
        <v>101.23813384599518</v>
      </c>
    </row>
    <row r="20" spans="1:51" s="2" customFormat="1" ht="12" customHeight="1">
      <c r="A20" s="5" t="s">
        <v>29</v>
      </c>
      <c r="B20" s="5"/>
      <c r="C20" s="5"/>
      <c r="D20" s="35"/>
      <c r="E20" s="37"/>
      <c r="F20" s="20"/>
      <c r="G20" s="20"/>
      <c r="H20" s="20"/>
      <c r="I20" s="65"/>
      <c r="J20" s="35"/>
      <c r="K20" s="37"/>
      <c r="L20" s="65"/>
      <c r="M20" s="20"/>
      <c r="N20" s="20"/>
      <c r="O20" s="85"/>
      <c r="P20" s="35"/>
      <c r="Q20" s="37"/>
      <c r="R20" s="20"/>
      <c r="S20" s="20"/>
      <c r="T20" s="20"/>
      <c r="U20" s="85"/>
      <c r="V20" s="35"/>
      <c r="W20" s="37"/>
      <c r="X20" s="20"/>
      <c r="Y20" s="20"/>
      <c r="Z20" s="20"/>
      <c r="AA20" s="20"/>
      <c r="AB20" s="121"/>
      <c r="AC20" s="123"/>
      <c r="AD20" s="106"/>
      <c r="AE20" s="106"/>
      <c r="AF20" s="106"/>
      <c r="AG20" s="106"/>
      <c r="AH20" s="175"/>
      <c r="AI20" s="179"/>
      <c r="AJ20" s="176"/>
      <c r="AK20" s="176"/>
      <c r="AL20" s="176"/>
      <c r="AM20" s="177"/>
      <c r="AN20" s="203"/>
      <c r="AO20" s="203"/>
      <c r="AP20" s="204"/>
      <c r="AQ20" s="136"/>
      <c r="AR20" s="136"/>
      <c r="AS20" s="136"/>
      <c r="AT20" s="148"/>
      <c r="AU20" s="148"/>
      <c r="AV20" s="215"/>
      <c r="AW20" s="136"/>
      <c r="AX20" s="136"/>
      <c r="AY20" s="136"/>
    </row>
    <row r="21" spans="1:51" s="1" customFormat="1" ht="18" customHeight="1">
      <c r="A21" s="6" t="s">
        <v>30</v>
      </c>
      <c r="B21" s="6"/>
      <c r="C21" s="6"/>
      <c r="D21" s="35">
        <v>1244</v>
      </c>
      <c r="E21" s="35">
        <v>10777.1</v>
      </c>
      <c r="F21" s="20">
        <v>8.7</v>
      </c>
      <c r="G21" s="20" t="e">
        <f>D21/#REF!*100</f>
        <v>#REF!</v>
      </c>
      <c r="H21" s="20" t="e">
        <f>E21/#REF!*100</f>
        <v>#REF!</v>
      </c>
      <c r="I21" s="65" t="e">
        <f>F21/#REF!*100</f>
        <v>#REF!</v>
      </c>
      <c r="J21" s="51">
        <v>1299</v>
      </c>
      <c r="K21" s="51">
        <v>19680.5</v>
      </c>
      <c r="L21" s="72">
        <v>15.2</v>
      </c>
      <c r="M21" s="20">
        <f>J21/D21*100</f>
        <v>104.42122186495178</v>
      </c>
      <c r="N21" s="20">
        <f>K21/E21*100</f>
        <v>182.61406129663825</v>
      </c>
      <c r="O21" s="85">
        <f>L21/F21*100</f>
        <v>174.71264367816093</v>
      </c>
      <c r="P21" s="35">
        <v>1226.6</v>
      </c>
      <c r="Q21" s="35">
        <v>15369.8</v>
      </c>
      <c r="R21" s="20">
        <v>12.5</v>
      </c>
      <c r="S21" s="20">
        <f>P21/J21*100</f>
        <v>94.42648190916088</v>
      </c>
      <c r="T21" s="20">
        <f>Q21/K21*100</f>
        <v>78.09659307436294</v>
      </c>
      <c r="U21" s="85">
        <f>R21/L21*100</f>
        <v>82.23684210526316</v>
      </c>
      <c r="V21" s="35">
        <v>1264.5</v>
      </c>
      <c r="W21" s="35">
        <v>13590.2</v>
      </c>
      <c r="X21" s="20">
        <f t="shared" si="0"/>
        <v>10.747489126136813</v>
      </c>
      <c r="Y21" s="20">
        <f t="shared" si="1"/>
        <v>103.0898418392304</v>
      </c>
      <c r="Z21" s="20">
        <f t="shared" si="2"/>
        <v>88.42144985621154</v>
      </c>
      <c r="AA21" s="20">
        <f t="shared" si="3"/>
        <v>85.9799130090945</v>
      </c>
      <c r="AB21" s="121">
        <v>1165.4</v>
      </c>
      <c r="AC21" s="121">
        <v>12872.4</v>
      </c>
      <c r="AD21" s="106">
        <v>11</v>
      </c>
      <c r="AE21" s="106">
        <f>AB21/V21*100</f>
        <v>92.16291024120207</v>
      </c>
      <c r="AF21" s="106">
        <f>AC21/W21*100</f>
        <v>94.71825285867756</v>
      </c>
      <c r="AG21" s="106">
        <f>AD21/X21*100</f>
        <v>102.34948713043221</v>
      </c>
      <c r="AH21" s="175">
        <v>954.8</v>
      </c>
      <c r="AI21" s="175">
        <v>7385.7</v>
      </c>
      <c r="AJ21" s="176">
        <v>7.7</v>
      </c>
      <c r="AK21" s="176">
        <f>AH21/AB21*100</f>
        <v>81.92895143298438</v>
      </c>
      <c r="AL21" s="176">
        <f>AI21/AC21*100</f>
        <v>57.37624685373357</v>
      </c>
      <c r="AM21" s="177">
        <f>AJ21/AD21*100</f>
        <v>70</v>
      </c>
      <c r="AN21" s="201">
        <v>842.1</v>
      </c>
      <c r="AO21" s="201">
        <v>6648.2</v>
      </c>
      <c r="AP21" s="205">
        <f>AO21/AN21</f>
        <v>7.894786842417765</v>
      </c>
      <c r="AQ21" s="136">
        <f t="shared" si="4"/>
        <v>88.19648093841643</v>
      </c>
      <c r="AR21" s="136">
        <f t="shared" si="5"/>
        <v>90.01448745548831</v>
      </c>
      <c r="AS21" s="136">
        <f t="shared" si="6"/>
        <v>102.52969925217876</v>
      </c>
      <c r="AT21" s="145">
        <v>808.2</v>
      </c>
      <c r="AU21" s="145">
        <v>6392.9</v>
      </c>
      <c r="AV21" s="20">
        <f>AU21/AT21</f>
        <v>7.910047018064835</v>
      </c>
      <c r="AW21" s="136">
        <f>AT21/AN21*100</f>
        <v>95.9743498396865</v>
      </c>
      <c r="AX21" s="136">
        <f>AU21/AO21*100</f>
        <v>96.15986282001143</v>
      </c>
      <c r="AY21" s="136">
        <f>AV21/AP21*100</f>
        <v>100.1932943339911</v>
      </c>
    </row>
    <row r="22" spans="1:51" s="2" customFormat="1" ht="12" customHeight="1">
      <c r="A22" s="5" t="s">
        <v>31</v>
      </c>
      <c r="B22" s="5"/>
      <c r="C22" s="5"/>
      <c r="D22" s="35"/>
      <c r="E22" s="37"/>
      <c r="F22" s="20"/>
      <c r="G22" s="20"/>
      <c r="H22" s="20"/>
      <c r="I22" s="65"/>
      <c r="J22" s="35"/>
      <c r="K22" s="37"/>
      <c r="L22" s="65"/>
      <c r="M22" s="20"/>
      <c r="N22" s="20"/>
      <c r="O22" s="85"/>
      <c r="P22" s="35"/>
      <c r="Q22" s="37"/>
      <c r="R22" s="20"/>
      <c r="S22" s="20"/>
      <c r="T22" s="20"/>
      <c r="U22" s="85"/>
      <c r="V22" s="35"/>
      <c r="W22" s="37"/>
      <c r="X22" s="20"/>
      <c r="Y22" s="20"/>
      <c r="Z22" s="20"/>
      <c r="AA22" s="20"/>
      <c r="AB22" s="121"/>
      <c r="AC22" s="123"/>
      <c r="AD22" s="106"/>
      <c r="AE22" s="106"/>
      <c r="AF22" s="106"/>
      <c r="AG22" s="106"/>
      <c r="AH22" s="175"/>
      <c r="AI22" s="179"/>
      <c r="AJ22" s="176"/>
      <c r="AK22" s="176"/>
      <c r="AL22" s="176"/>
      <c r="AM22" s="177"/>
      <c r="AN22" s="203"/>
      <c r="AO22" s="203"/>
      <c r="AP22" s="204"/>
      <c r="AQ22" s="136"/>
      <c r="AR22" s="136"/>
      <c r="AS22" s="136"/>
      <c r="AT22" s="148"/>
      <c r="AU22" s="148"/>
      <c r="AV22" s="215"/>
      <c r="AW22" s="136"/>
      <c r="AX22" s="136"/>
      <c r="AY22" s="136"/>
    </row>
    <row r="23" spans="1:51" s="1" customFormat="1" ht="18" customHeight="1">
      <c r="A23" s="6" t="s">
        <v>84</v>
      </c>
      <c r="B23" s="6"/>
      <c r="C23" s="6"/>
      <c r="D23" s="35">
        <v>3252.5</v>
      </c>
      <c r="E23" s="40">
        <v>22517.7</v>
      </c>
      <c r="F23" s="20">
        <v>6.9</v>
      </c>
      <c r="G23" s="20" t="e">
        <f>D23/#REF!*100</f>
        <v>#REF!</v>
      </c>
      <c r="H23" s="20" t="e">
        <f>E23/#REF!*100</f>
        <v>#REF!</v>
      </c>
      <c r="I23" s="65" t="e">
        <f>F23/#REF!*100</f>
        <v>#REF!</v>
      </c>
      <c r="J23" s="51">
        <v>3298.3</v>
      </c>
      <c r="K23" s="54">
        <v>30041.1</v>
      </c>
      <c r="L23" s="65">
        <v>9.1</v>
      </c>
      <c r="M23" s="20">
        <f>J23/D23*100</f>
        <v>101.40814757878556</v>
      </c>
      <c r="N23" s="20">
        <f>K23/E23*100</f>
        <v>133.41104997402041</v>
      </c>
      <c r="O23" s="85">
        <f>L23/F23*100</f>
        <v>131.88405797101447</v>
      </c>
      <c r="P23" s="35">
        <v>3145.2</v>
      </c>
      <c r="Q23" s="40">
        <v>25260</v>
      </c>
      <c r="R23" s="20">
        <v>8</v>
      </c>
      <c r="S23" s="20">
        <f>P23/J23*100</f>
        <v>95.3582148379468</v>
      </c>
      <c r="T23" s="20">
        <f>Q23/K23*100</f>
        <v>84.0848038187683</v>
      </c>
      <c r="U23" s="85">
        <f>R23/L23*100</f>
        <v>87.91208791208791</v>
      </c>
      <c r="V23" s="35">
        <v>3283.9</v>
      </c>
      <c r="W23" s="40">
        <v>28825</v>
      </c>
      <c r="X23" s="20">
        <f t="shared" si="0"/>
        <v>8.777672888943025</v>
      </c>
      <c r="Y23" s="20">
        <f t="shared" si="1"/>
        <v>104.40989444232483</v>
      </c>
      <c r="Z23" s="20">
        <f t="shared" si="2"/>
        <v>114.11322248614411</v>
      </c>
      <c r="AA23" s="20">
        <f t="shared" si="3"/>
        <v>109.72091111178781</v>
      </c>
      <c r="AB23" s="121">
        <v>3321.1</v>
      </c>
      <c r="AC23" s="121">
        <v>32434.6</v>
      </c>
      <c r="AD23" s="106">
        <v>9.8</v>
      </c>
      <c r="AE23" s="106">
        <f>AB23/V23*100</f>
        <v>101.13279941532933</v>
      </c>
      <c r="AF23" s="106">
        <f>AC23/W23*100</f>
        <v>112.52246313963572</v>
      </c>
      <c r="AG23" s="106">
        <f>AD23/X23*100</f>
        <v>111.64690372940159</v>
      </c>
      <c r="AH23" s="175">
        <v>3260.7</v>
      </c>
      <c r="AI23" s="175">
        <v>24881.3</v>
      </c>
      <c r="AJ23" s="176">
        <v>7.6</v>
      </c>
      <c r="AK23" s="176">
        <f>AH23/AB23*100</f>
        <v>98.18132546445455</v>
      </c>
      <c r="AL23" s="176">
        <f>AI23/AC23*100</f>
        <v>76.71221473364864</v>
      </c>
      <c r="AM23" s="177">
        <f>AJ23/AD23*100</f>
        <v>77.55102040816325</v>
      </c>
      <c r="AN23" s="201">
        <v>3228.2</v>
      </c>
      <c r="AO23" s="201">
        <v>28462.1</v>
      </c>
      <c r="AP23" s="205">
        <f>AO23/AN23</f>
        <v>8.816709001920575</v>
      </c>
      <c r="AQ23" s="136">
        <f t="shared" si="4"/>
        <v>99.00328150397154</v>
      </c>
      <c r="AR23" s="136">
        <f t="shared" si="5"/>
        <v>114.39153098913641</v>
      </c>
      <c r="AS23" s="136">
        <f t="shared" si="6"/>
        <v>116.00932897263915</v>
      </c>
      <c r="AT23" s="145">
        <v>3146.5</v>
      </c>
      <c r="AU23" s="145">
        <v>30316.9</v>
      </c>
      <c r="AV23" s="20">
        <f>AU23/AT23</f>
        <v>9.635118385507708</v>
      </c>
      <c r="AW23" s="136">
        <f>AT23/AN23*100</f>
        <v>97.46917787002045</v>
      </c>
      <c r="AX23" s="136">
        <f>AU23/AO23*100</f>
        <v>106.51673629141914</v>
      </c>
      <c r="AY23" s="136">
        <f>AV23/AP23*100</f>
        <v>109.28248151786404</v>
      </c>
    </row>
    <row r="24" spans="1:51" s="2" customFormat="1" ht="12" customHeight="1">
      <c r="A24" s="5" t="s">
        <v>32</v>
      </c>
      <c r="B24" s="5"/>
      <c r="C24" s="5"/>
      <c r="D24" s="35"/>
      <c r="E24" s="37"/>
      <c r="F24" s="20"/>
      <c r="G24" s="20"/>
      <c r="H24" s="20"/>
      <c r="I24" s="65"/>
      <c r="J24" s="35"/>
      <c r="K24" s="37"/>
      <c r="L24" s="65"/>
      <c r="M24" s="20"/>
      <c r="N24" s="20"/>
      <c r="O24" s="85"/>
      <c r="P24" s="35"/>
      <c r="Q24" s="37"/>
      <c r="R24" s="20"/>
      <c r="S24" s="20"/>
      <c r="T24" s="20"/>
      <c r="U24" s="85"/>
      <c r="V24" s="35"/>
      <c r="W24" s="37"/>
      <c r="X24" s="20"/>
      <c r="Y24" s="20"/>
      <c r="Z24" s="20"/>
      <c r="AA24" s="20"/>
      <c r="AB24" s="121"/>
      <c r="AC24" s="123"/>
      <c r="AD24" s="106"/>
      <c r="AE24" s="106"/>
      <c r="AF24" s="106"/>
      <c r="AG24" s="106"/>
      <c r="AH24" s="175"/>
      <c r="AI24" s="179"/>
      <c r="AJ24" s="176"/>
      <c r="AK24" s="176"/>
      <c r="AL24" s="176"/>
      <c r="AM24" s="177"/>
      <c r="AN24" s="203"/>
      <c r="AO24" s="203"/>
      <c r="AP24" s="204"/>
      <c r="AQ24" s="136"/>
      <c r="AR24" s="136"/>
      <c r="AS24" s="136"/>
      <c r="AT24" s="148"/>
      <c r="AU24" s="148"/>
      <c r="AV24" s="215"/>
      <c r="AW24" s="136"/>
      <c r="AX24" s="136"/>
      <c r="AY24" s="136"/>
    </row>
    <row r="25" spans="1:51" s="1" customFormat="1" ht="18" customHeight="1">
      <c r="A25" s="6" t="s">
        <v>85</v>
      </c>
      <c r="B25" s="6"/>
      <c r="C25" s="6"/>
      <c r="D25" s="35">
        <v>843</v>
      </c>
      <c r="E25" s="40">
        <v>2517.7</v>
      </c>
      <c r="F25" s="20">
        <v>3</v>
      </c>
      <c r="G25" s="20" t="e">
        <f>D25/#REF!*100</f>
        <v>#REF!</v>
      </c>
      <c r="H25" s="20" t="e">
        <f>E25/#REF!*100</f>
        <v>#REF!</v>
      </c>
      <c r="I25" s="65" t="e">
        <f>F25/#REF!*100</f>
        <v>#REF!</v>
      </c>
      <c r="J25" s="51">
        <v>891</v>
      </c>
      <c r="K25" s="54">
        <v>4245</v>
      </c>
      <c r="L25" s="65">
        <v>4.8</v>
      </c>
      <c r="M25" s="20">
        <f>J25/D25*100</f>
        <v>105.69395017793595</v>
      </c>
      <c r="N25" s="20">
        <f>K25/E25*100</f>
        <v>168.6062676252135</v>
      </c>
      <c r="O25" s="85">
        <f>L25/F25*100</f>
        <v>160</v>
      </c>
      <c r="P25" s="35">
        <v>773.5</v>
      </c>
      <c r="Q25" s="40">
        <v>3121</v>
      </c>
      <c r="R25" s="20">
        <v>4</v>
      </c>
      <c r="S25" s="20">
        <f>P25/J25*100</f>
        <v>86.81257014590348</v>
      </c>
      <c r="T25" s="20">
        <f>Q25/K25*100</f>
        <v>73.52179034157832</v>
      </c>
      <c r="U25" s="85">
        <f>R25/L25*100</f>
        <v>83.33333333333334</v>
      </c>
      <c r="V25" s="35">
        <v>886.3</v>
      </c>
      <c r="W25" s="40">
        <v>3318.7</v>
      </c>
      <c r="X25" s="20">
        <f t="shared" si="0"/>
        <v>3.744443190793185</v>
      </c>
      <c r="Y25" s="20">
        <f t="shared" si="1"/>
        <v>114.58306399482869</v>
      </c>
      <c r="Z25" s="20">
        <f t="shared" si="2"/>
        <v>106.33450817045818</v>
      </c>
      <c r="AA25" s="20">
        <f t="shared" si="3"/>
        <v>93.61107976982963</v>
      </c>
      <c r="AB25" s="121">
        <v>910.5</v>
      </c>
      <c r="AC25" s="121">
        <v>4121.4</v>
      </c>
      <c r="AD25" s="106">
        <v>4.5</v>
      </c>
      <c r="AE25" s="106">
        <f>AB25/V25*100</f>
        <v>102.73045244273948</v>
      </c>
      <c r="AF25" s="106">
        <f>AC25/W25*100</f>
        <v>124.18718172778497</v>
      </c>
      <c r="AG25" s="106">
        <f>AD25/X25*100</f>
        <v>120.17808177900986</v>
      </c>
      <c r="AH25" s="175">
        <v>900.1</v>
      </c>
      <c r="AI25" s="175">
        <v>3339.7</v>
      </c>
      <c r="AJ25" s="176">
        <v>3.7</v>
      </c>
      <c r="AK25" s="176">
        <f>AH25/AB25*100</f>
        <v>98.85777045579353</v>
      </c>
      <c r="AL25" s="176">
        <f>AI25/AC25*100</f>
        <v>81.0331440772553</v>
      </c>
      <c r="AM25" s="177">
        <f>AJ25/AD25*100</f>
        <v>82.22222222222223</v>
      </c>
      <c r="AN25" s="201">
        <v>951.3</v>
      </c>
      <c r="AO25" s="201">
        <v>3701.9</v>
      </c>
      <c r="AP25" s="205">
        <f>AO25/AN25</f>
        <v>3.891411752338905</v>
      </c>
      <c r="AQ25" s="136">
        <f t="shared" si="4"/>
        <v>105.68825686034884</v>
      </c>
      <c r="AR25" s="136">
        <f t="shared" si="5"/>
        <v>110.84528550468606</v>
      </c>
      <c r="AS25" s="136">
        <f t="shared" si="6"/>
        <v>105.17329060375418</v>
      </c>
      <c r="AT25" s="145">
        <v>903.2</v>
      </c>
      <c r="AU25" s="145">
        <v>3403.3</v>
      </c>
      <c r="AV25" s="20">
        <f>AU25/AT25</f>
        <v>3.7680469441984057</v>
      </c>
      <c r="AW25" s="136">
        <f>AT25/AN25*100</f>
        <v>94.94376116892674</v>
      </c>
      <c r="AX25" s="136">
        <f>AU25/AO25*100</f>
        <v>91.93387179556444</v>
      </c>
      <c r="AY25" s="136">
        <f>AV25/AP25*100</f>
        <v>96.82981868813158</v>
      </c>
    </row>
    <row r="26" spans="1:51" ht="12" customHeight="1">
      <c r="A26" s="5" t="s">
        <v>33</v>
      </c>
      <c r="B26" s="16"/>
      <c r="C26" s="16"/>
      <c r="D26" s="35"/>
      <c r="E26" s="39"/>
      <c r="F26" s="20"/>
      <c r="G26" s="20"/>
      <c r="H26" s="20"/>
      <c r="I26" s="65"/>
      <c r="J26" s="35"/>
      <c r="K26" s="79"/>
      <c r="L26" s="65"/>
      <c r="M26" s="20"/>
      <c r="N26" s="20"/>
      <c r="O26" s="85"/>
      <c r="P26" s="35"/>
      <c r="Q26" s="39"/>
      <c r="R26" s="20"/>
      <c r="S26" s="20"/>
      <c r="T26" s="20"/>
      <c r="U26" s="85"/>
      <c r="V26" s="35"/>
      <c r="W26" s="39"/>
      <c r="X26" s="20"/>
      <c r="Y26" s="20"/>
      <c r="Z26" s="20"/>
      <c r="AA26" s="20"/>
      <c r="AB26" s="121"/>
      <c r="AC26" s="122"/>
      <c r="AD26" s="106"/>
      <c r="AE26" s="106"/>
      <c r="AF26" s="106"/>
      <c r="AG26" s="106"/>
      <c r="AH26" s="175"/>
      <c r="AI26" s="178"/>
      <c r="AJ26" s="176"/>
      <c r="AK26" s="176"/>
      <c r="AL26" s="176"/>
      <c r="AM26" s="177"/>
      <c r="AN26" s="201"/>
      <c r="AO26" s="201"/>
      <c r="AP26" s="188"/>
      <c r="AQ26" s="136"/>
      <c r="AR26" s="136"/>
      <c r="AS26" s="136"/>
      <c r="AT26" s="145"/>
      <c r="AU26" s="145"/>
      <c r="AV26" s="20"/>
      <c r="AW26" s="136"/>
      <c r="AX26" s="136"/>
      <c r="AY26" s="136"/>
    </row>
    <row r="27" spans="1:51" s="1" customFormat="1" ht="18" customHeight="1">
      <c r="A27" s="6" t="s">
        <v>34</v>
      </c>
      <c r="B27" s="6"/>
      <c r="C27" s="6"/>
      <c r="D27" s="35">
        <v>4495</v>
      </c>
      <c r="E27" s="35">
        <v>4267.9</v>
      </c>
      <c r="F27" s="20">
        <v>0.9</v>
      </c>
      <c r="G27" s="20" t="e">
        <f>D27/#REF!*100</f>
        <v>#REF!</v>
      </c>
      <c r="H27" s="20" t="e">
        <f>E27/#REF!*100</f>
        <v>#REF!</v>
      </c>
      <c r="I27" s="65" t="e">
        <f>F27/#REF!*100</f>
        <v>#REF!</v>
      </c>
      <c r="J27" s="51">
        <v>4281.1</v>
      </c>
      <c r="K27" s="51">
        <v>5666.7</v>
      </c>
      <c r="L27" s="65">
        <v>1.3</v>
      </c>
      <c r="M27" s="20">
        <f>J27/D27*100</f>
        <v>95.24137931034483</v>
      </c>
      <c r="N27" s="20">
        <f>K27/E27*100</f>
        <v>132.77490100517818</v>
      </c>
      <c r="O27" s="85">
        <f>L27/F27*100</f>
        <v>144.44444444444443</v>
      </c>
      <c r="P27" s="35">
        <v>4024.2</v>
      </c>
      <c r="Q27" s="35">
        <v>5257.5</v>
      </c>
      <c r="R27" s="20">
        <v>1.3</v>
      </c>
      <c r="S27" s="20">
        <f>P27/J27*100</f>
        <v>93.99920581159047</v>
      </c>
      <c r="T27" s="20">
        <f>Q27/K27*100</f>
        <v>92.77886600667055</v>
      </c>
      <c r="U27" s="85">
        <f>R27/L27*100</f>
        <v>100</v>
      </c>
      <c r="V27" s="35">
        <v>3199.4</v>
      </c>
      <c r="W27" s="35">
        <v>4804.3</v>
      </c>
      <c r="X27" s="20">
        <f t="shared" si="0"/>
        <v>1.5016253047446397</v>
      </c>
      <c r="Y27" s="20">
        <f t="shared" si="1"/>
        <v>79.50400079518911</v>
      </c>
      <c r="Z27" s="20">
        <f t="shared" si="2"/>
        <v>91.37993342843556</v>
      </c>
      <c r="AA27" s="20">
        <f t="shared" si="3"/>
        <v>115.50963882651075</v>
      </c>
      <c r="AB27" s="121">
        <v>4346.1</v>
      </c>
      <c r="AC27" s="121">
        <v>7063.6</v>
      </c>
      <c r="AD27" s="106">
        <v>1.6</v>
      </c>
      <c r="AE27" s="106">
        <f>AB27/V27*100</f>
        <v>135.84109520535102</v>
      </c>
      <c r="AF27" s="106">
        <f>AC27/W27*100</f>
        <v>147.02662198447226</v>
      </c>
      <c r="AG27" s="106">
        <f>AD27/X27*100</f>
        <v>106.55121453697728</v>
      </c>
      <c r="AH27" s="175">
        <v>4215.3</v>
      </c>
      <c r="AI27" s="175">
        <v>5061.3</v>
      </c>
      <c r="AJ27" s="176">
        <v>1.2</v>
      </c>
      <c r="AK27" s="176">
        <f>AH27/AB27*100</f>
        <v>96.99040519086076</v>
      </c>
      <c r="AL27" s="176">
        <f>AI27/AC27*100</f>
        <v>71.6532646242709</v>
      </c>
      <c r="AM27" s="177">
        <f>AJ27/AD27*100</f>
        <v>74.99999999999999</v>
      </c>
      <c r="AN27" s="201">
        <f>3855.3+368.2</f>
        <v>4223.5</v>
      </c>
      <c r="AO27" s="201">
        <f>5673.5+973.9</f>
        <v>6647.4</v>
      </c>
      <c r="AP27" s="205">
        <f>AO27/AN27</f>
        <v>1.5739078962945423</v>
      </c>
      <c r="AQ27" s="136">
        <f t="shared" si="4"/>
        <v>100.19452945223352</v>
      </c>
      <c r="AR27" s="136">
        <f>AO27/AI27*100</f>
        <v>131.33779858929523</v>
      </c>
      <c r="AS27" s="136">
        <f t="shared" si="6"/>
        <v>131.15899135787853</v>
      </c>
      <c r="AT27" s="145">
        <f>3737.8+355.2</f>
        <v>4093</v>
      </c>
      <c r="AU27" s="145">
        <f>5461.2+1017.8</f>
        <v>6479</v>
      </c>
      <c r="AV27" s="20">
        <f>AU27/AT27</f>
        <v>1.5829464940141704</v>
      </c>
      <c r="AW27" s="136">
        <f>AT27/AN27*100</f>
        <v>96.9101456138274</v>
      </c>
      <c r="AX27" s="136">
        <f>AU27/AO27*100</f>
        <v>97.46667870144718</v>
      </c>
      <c r="AY27" s="136">
        <f>AV27/AP27*100</f>
        <v>100.57427742378748</v>
      </c>
    </row>
    <row r="28" spans="1:51" s="2" customFormat="1" ht="12" customHeight="1">
      <c r="A28" s="5" t="s">
        <v>35</v>
      </c>
      <c r="B28" s="5"/>
      <c r="C28" s="5"/>
      <c r="D28" s="35"/>
      <c r="E28" s="37"/>
      <c r="F28" s="20"/>
      <c r="G28" s="20"/>
      <c r="H28" s="20"/>
      <c r="I28" s="65"/>
      <c r="J28" s="35"/>
      <c r="K28" s="37"/>
      <c r="L28" s="65"/>
      <c r="M28" s="20"/>
      <c r="N28" s="20"/>
      <c r="O28" s="85"/>
      <c r="P28" s="35"/>
      <c r="Q28" s="37"/>
      <c r="R28" s="20"/>
      <c r="S28" s="20"/>
      <c r="T28" s="20"/>
      <c r="U28" s="85"/>
      <c r="V28" s="35"/>
      <c r="W28" s="37"/>
      <c r="X28" s="20"/>
      <c r="Y28" s="20"/>
      <c r="Z28" s="20"/>
      <c r="AA28" s="20"/>
      <c r="AB28" s="121"/>
      <c r="AC28" s="123"/>
      <c r="AD28" s="106"/>
      <c r="AE28" s="106"/>
      <c r="AF28" s="106"/>
      <c r="AG28" s="106"/>
      <c r="AH28" s="175"/>
      <c r="AI28" s="179"/>
      <c r="AJ28" s="176"/>
      <c r="AK28" s="176"/>
      <c r="AL28" s="176"/>
      <c r="AM28" s="177"/>
      <c r="AN28" s="203"/>
      <c r="AO28" s="203"/>
      <c r="AP28" s="204"/>
      <c r="AQ28" s="136"/>
      <c r="AR28" s="136"/>
      <c r="AS28" s="136"/>
      <c r="AT28" s="148"/>
      <c r="AU28" s="148"/>
      <c r="AV28" s="215"/>
      <c r="AW28" s="136"/>
      <c r="AX28" s="136"/>
      <c r="AY28" s="136"/>
    </row>
    <row r="29" spans="1:51" s="1" customFormat="1" ht="18" customHeight="1">
      <c r="A29" s="6" t="s">
        <v>36</v>
      </c>
      <c r="B29" s="6"/>
      <c r="C29" s="6"/>
      <c r="D29" s="35">
        <v>299.7</v>
      </c>
      <c r="E29" s="40">
        <v>466.5</v>
      </c>
      <c r="F29" s="36">
        <v>1.6</v>
      </c>
      <c r="G29" s="36" t="e">
        <f>D29/#REF!*100</f>
        <v>#REF!</v>
      </c>
      <c r="H29" s="36" t="e">
        <f>E29/#REF!*100</f>
        <v>#REF!</v>
      </c>
      <c r="I29" s="66" t="e">
        <f>F29/#REF!*100</f>
        <v>#REF!</v>
      </c>
      <c r="J29" s="51">
        <v>376.7</v>
      </c>
      <c r="K29" s="54">
        <v>716.9</v>
      </c>
      <c r="L29" s="66">
        <v>1.9</v>
      </c>
      <c r="M29" s="36">
        <f>J29/D29*100</f>
        <v>125.69235902569235</v>
      </c>
      <c r="N29" s="36">
        <f>K29/E29*100</f>
        <v>153.67631296891747</v>
      </c>
      <c r="O29" s="86">
        <f>L29/F29*100</f>
        <v>118.74999999999997</v>
      </c>
      <c r="P29" s="35">
        <v>364</v>
      </c>
      <c r="Q29" s="40">
        <v>639</v>
      </c>
      <c r="R29" s="36">
        <v>1.8</v>
      </c>
      <c r="S29" s="36">
        <f>P29/J29*100</f>
        <v>96.6286169365543</v>
      </c>
      <c r="T29" s="36">
        <f>Q29/K29*100</f>
        <v>89.13377040033478</v>
      </c>
      <c r="U29" s="86">
        <f>R29/L29*100</f>
        <v>94.73684210526316</v>
      </c>
      <c r="V29" s="35">
        <v>327.6</v>
      </c>
      <c r="W29" s="40">
        <v>540.2</v>
      </c>
      <c r="X29" s="20">
        <f t="shared" si="0"/>
        <v>1.6489621489621489</v>
      </c>
      <c r="Y29" s="20">
        <f t="shared" si="1"/>
        <v>90</v>
      </c>
      <c r="Z29" s="20">
        <f t="shared" si="2"/>
        <v>84.53834115805947</v>
      </c>
      <c r="AA29" s="20">
        <f t="shared" si="3"/>
        <v>91.60900827567492</v>
      </c>
      <c r="AB29" s="121">
        <v>515.3</v>
      </c>
      <c r="AC29" s="121">
        <v>1002.5</v>
      </c>
      <c r="AD29" s="106">
        <v>1.9</v>
      </c>
      <c r="AE29" s="106">
        <f>AB29/V29*100</f>
        <v>157.29548229548226</v>
      </c>
      <c r="AF29" s="106">
        <f>AC29/W29*100</f>
        <v>185.5794150314698</v>
      </c>
      <c r="AG29" s="106">
        <f>AD29/X29*100</f>
        <v>115.22399111440207</v>
      </c>
      <c r="AH29" s="175">
        <v>515.2</v>
      </c>
      <c r="AI29" s="175">
        <v>515.2</v>
      </c>
      <c r="AJ29" s="176">
        <v>1</v>
      </c>
      <c r="AK29" s="176">
        <f>AH29/AB29*100</f>
        <v>99.98059382883758</v>
      </c>
      <c r="AL29" s="176">
        <f>AI29/AC29*100</f>
        <v>51.391521197007485</v>
      </c>
      <c r="AM29" s="177">
        <f>AJ29/AD29*100</f>
        <v>52.63157894736842</v>
      </c>
      <c r="AN29" s="201">
        <f>340.3+208.5</f>
        <v>548.8</v>
      </c>
      <c r="AO29" s="201">
        <f>340.3+208.5</f>
        <v>548.8</v>
      </c>
      <c r="AP29" s="205">
        <f>AO29/AN29</f>
        <v>1</v>
      </c>
      <c r="AQ29" s="136">
        <f t="shared" si="4"/>
        <v>106.52173913043477</v>
      </c>
      <c r="AR29" s="136">
        <f t="shared" si="5"/>
        <v>106.52173913043477</v>
      </c>
      <c r="AS29" s="136">
        <f t="shared" si="6"/>
        <v>100</v>
      </c>
      <c r="AT29" s="145">
        <f>295.6+218.6</f>
        <v>514.2</v>
      </c>
      <c r="AU29" s="145">
        <f>295.6+218.6</f>
        <v>514.2</v>
      </c>
      <c r="AV29" s="20">
        <f>AU29/AT29</f>
        <v>1</v>
      </c>
      <c r="AW29" s="136">
        <f>AT29/AN29*100</f>
        <v>93.69533527696795</v>
      </c>
      <c r="AX29" s="136">
        <f>AU29/AO29*100</f>
        <v>93.69533527696795</v>
      </c>
      <c r="AY29" s="136">
        <f>AV29/AP29*100</f>
        <v>100</v>
      </c>
    </row>
    <row r="30" spans="1:51" s="2" customFormat="1" ht="12" customHeight="1">
      <c r="A30" s="5" t="s">
        <v>37</v>
      </c>
      <c r="B30" s="5"/>
      <c r="C30" s="5"/>
      <c r="D30" s="35"/>
      <c r="E30" s="37"/>
      <c r="F30" s="20"/>
      <c r="G30" s="20"/>
      <c r="H30" s="20"/>
      <c r="I30" s="65"/>
      <c r="J30" s="35"/>
      <c r="K30" s="37"/>
      <c r="L30" s="65"/>
      <c r="M30" s="20"/>
      <c r="N30" s="20"/>
      <c r="O30" s="85"/>
      <c r="P30" s="35"/>
      <c r="Q30" s="37"/>
      <c r="R30" s="20"/>
      <c r="S30" s="20"/>
      <c r="T30" s="20"/>
      <c r="U30" s="85"/>
      <c r="V30" s="35"/>
      <c r="W30" s="37"/>
      <c r="X30" s="20"/>
      <c r="Y30" s="20"/>
      <c r="Z30" s="20"/>
      <c r="AA30" s="20"/>
      <c r="AB30" s="121"/>
      <c r="AC30" s="123"/>
      <c r="AD30" s="106"/>
      <c r="AE30" s="106"/>
      <c r="AF30" s="106"/>
      <c r="AG30" s="106"/>
      <c r="AH30" s="175"/>
      <c r="AI30" s="179"/>
      <c r="AJ30" s="176"/>
      <c r="AK30" s="176"/>
      <c r="AL30" s="176"/>
      <c r="AM30" s="177"/>
      <c r="AN30" s="203"/>
      <c r="AO30" s="203"/>
      <c r="AP30" s="204"/>
      <c r="AQ30" s="136"/>
      <c r="AR30" s="136"/>
      <c r="AS30" s="136"/>
      <c r="AT30" s="148"/>
      <c r="AU30" s="148"/>
      <c r="AV30" s="215"/>
      <c r="AW30" s="136"/>
      <c r="AX30" s="136"/>
      <c r="AY30" s="136"/>
    </row>
    <row r="31" spans="1:51" s="1" customFormat="1" ht="18" customHeight="1">
      <c r="A31" s="6" t="s">
        <v>38</v>
      </c>
      <c r="B31" s="6"/>
      <c r="C31" s="6"/>
      <c r="D31" s="35">
        <v>3316.3</v>
      </c>
      <c r="E31" s="40">
        <v>32490</v>
      </c>
      <c r="F31" s="36">
        <v>9.84</v>
      </c>
      <c r="G31" s="20" t="e">
        <f>D31/#REF!*100</f>
        <v>#REF!</v>
      </c>
      <c r="H31" s="20" t="e">
        <f>E31/#REF!*100</f>
        <v>#REF!</v>
      </c>
      <c r="I31" s="65" t="e">
        <f>F31/#REF!*100</f>
        <v>#REF!</v>
      </c>
      <c r="J31" s="51">
        <v>3035.1</v>
      </c>
      <c r="K31" s="54">
        <v>32566.6</v>
      </c>
      <c r="L31" s="73">
        <v>10.7</v>
      </c>
      <c r="M31" s="20">
        <f>J31/D31*100</f>
        <v>91.52067062690347</v>
      </c>
      <c r="N31" s="20">
        <f>K31/E31*100</f>
        <v>100.2357648507233</v>
      </c>
      <c r="O31" s="85">
        <f>L31/F31*100</f>
        <v>108.73983739837398</v>
      </c>
      <c r="P31" s="35">
        <v>2817.9</v>
      </c>
      <c r="Q31" s="40">
        <v>31403.1</v>
      </c>
      <c r="R31" s="36">
        <v>11.2</v>
      </c>
      <c r="S31" s="20">
        <f>P31/J31*100</f>
        <v>92.84372837797767</v>
      </c>
      <c r="T31" s="20">
        <f>Q31/K31*100</f>
        <v>96.42732124323695</v>
      </c>
      <c r="U31" s="85">
        <f>R31/L31*100</f>
        <v>104.67289719626167</v>
      </c>
      <c r="V31" s="35">
        <v>3099.8</v>
      </c>
      <c r="W31" s="40">
        <v>35036</v>
      </c>
      <c r="X31" s="20">
        <f t="shared" si="0"/>
        <v>11.30266468804439</v>
      </c>
      <c r="Y31" s="20">
        <f t="shared" si="1"/>
        <v>110.00390361616807</v>
      </c>
      <c r="Z31" s="20">
        <f t="shared" si="2"/>
        <v>111.56860309969399</v>
      </c>
      <c r="AA31" s="20">
        <f t="shared" si="3"/>
        <v>100.91664900039635</v>
      </c>
      <c r="AB31" s="121">
        <v>3028.9</v>
      </c>
      <c r="AC31" s="121">
        <v>40179.9</v>
      </c>
      <c r="AD31" s="106">
        <v>13.29</v>
      </c>
      <c r="AE31" s="106">
        <f>AB31/V31*100</f>
        <v>97.71275566165559</v>
      </c>
      <c r="AF31" s="106">
        <f>AC31/W31*100</f>
        <v>114.6817559082087</v>
      </c>
      <c r="AG31" s="106">
        <f>AD31/X31*100</f>
        <v>117.582891882635</v>
      </c>
      <c r="AH31" s="175">
        <f>2809+170.8</f>
        <v>2979.8</v>
      </c>
      <c r="AI31" s="175">
        <v>30364.8</v>
      </c>
      <c r="AJ31" s="176">
        <v>10.159</v>
      </c>
      <c r="AK31" s="176">
        <f>AH31/AB31*100</f>
        <v>98.37894945359702</v>
      </c>
      <c r="AL31" s="176">
        <f>AI31/AC31*100</f>
        <v>75.57211441541666</v>
      </c>
      <c r="AM31" s="177">
        <f>AJ31/AD31*100</f>
        <v>76.44093303235516</v>
      </c>
      <c r="AN31" s="201">
        <f>2818.1+181.8</f>
        <v>2999.9</v>
      </c>
      <c r="AO31" s="201">
        <f>37533.3+2107.6</f>
        <v>39640.9</v>
      </c>
      <c r="AP31" s="205">
        <f>AO31/AN31</f>
        <v>13.214073802460081</v>
      </c>
      <c r="AQ31" s="136">
        <f t="shared" si="4"/>
        <v>100.6745419155648</v>
      </c>
      <c r="AR31" s="136">
        <f t="shared" si="5"/>
        <v>130.54885920539573</v>
      </c>
      <c r="AS31" s="136">
        <f t="shared" si="6"/>
        <v>130.0725839399555</v>
      </c>
      <c r="AT31" s="145">
        <f>2712.7+175.6</f>
        <v>2888.2999999999997</v>
      </c>
      <c r="AU31" s="145">
        <f>35904.6+1873.5</f>
        <v>37778.1</v>
      </c>
      <c r="AV31" s="20">
        <f>AU31/AT31</f>
        <v>13.079700862098813</v>
      </c>
      <c r="AW31" s="136">
        <f>AT31/AN31*100</f>
        <v>96.27987599586652</v>
      </c>
      <c r="AX31" s="136">
        <f>AU31/AO31*100</f>
        <v>95.30081304914873</v>
      </c>
      <c r="AY31" s="136">
        <f>AV31/AP31*100</f>
        <v>98.9831073870932</v>
      </c>
    </row>
    <row r="32" spans="1:51" s="2" customFormat="1" ht="12" customHeight="1">
      <c r="A32" s="5" t="s">
        <v>39</v>
      </c>
      <c r="B32" s="5"/>
      <c r="C32" s="5"/>
      <c r="D32" s="35"/>
      <c r="E32" s="37"/>
      <c r="F32" s="20"/>
      <c r="G32" s="20"/>
      <c r="H32" s="20"/>
      <c r="I32" s="65"/>
      <c r="J32" s="35"/>
      <c r="K32" s="37"/>
      <c r="L32" s="65"/>
      <c r="M32" s="20"/>
      <c r="N32" s="20"/>
      <c r="O32" s="85"/>
      <c r="P32" s="35"/>
      <c r="Q32" s="37"/>
      <c r="R32" s="20"/>
      <c r="S32" s="20"/>
      <c r="T32" s="20"/>
      <c r="U32" s="85"/>
      <c r="V32" s="35"/>
      <c r="W32" s="37"/>
      <c r="X32" s="20"/>
      <c r="Y32" s="20"/>
      <c r="Z32" s="20"/>
      <c r="AA32" s="20"/>
      <c r="AB32" s="121"/>
      <c r="AC32" s="123"/>
      <c r="AD32" s="106"/>
      <c r="AE32" s="106"/>
      <c r="AF32" s="106"/>
      <c r="AG32" s="106"/>
      <c r="AH32" s="175"/>
      <c r="AI32" s="179"/>
      <c r="AJ32" s="176"/>
      <c r="AK32" s="176"/>
      <c r="AL32" s="176"/>
      <c r="AM32" s="177"/>
      <c r="AN32" s="203"/>
      <c r="AO32" s="203"/>
      <c r="AP32" s="204"/>
      <c r="AQ32" s="136"/>
      <c r="AR32" s="136"/>
      <c r="AS32" s="136"/>
      <c r="AT32" s="148"/>
      <c r="AU32" s="148"/>
      <c r="AV32" s="215"/>
      <c r="AW32" s="136"/>
      <c r="AX32" s="136"/>
      <c r="AY32" s="136"/>
    </row>
    <row r="33" spans="1:51" s="1" customFormat="1" ht="18" customHeight="1">
      <c r="A33" s="6" t="s">
        <v>86</v>
      </c>
      <c r="B33" s="6"/>
      <c r="C33" s="6"/>
      <c r="D33" s="40">
        <v>1783.4</v>
      </c>
      <c r="E33" s="35">
        <v>20236.5</v>
      </c>
      <c r="F33" s="20">
        <v>11.3</v>
      </c>
      <c r="G33" s="20" t="e">
        <f>D33/#REF!*100</f>
        <v>#REF!</v>
      </c>
      <c r="H33" s="20" t="e">
        <f>E33/#REF!*100</f>
        <v>#REF!</v>
      </c>
      <c r="I33" s="65" t="e">
        <f>F33/#REF!*100</f>
        <v>#REF!</v>
      </c>
      <c r="J33" s="54">
        <v>1901.2</v>
      </c>
      <c r="K33" s="51">
        <v>31508.9</v>
      </c>
      <c r="L33" s="65">
        <v>16.6</v>
      </c>
      <c r="M33" s="20">
        <f>J33/D33*100</f>
        <v>106.60536054726926</v>
      </c>
      <c r="N33" s="20">
        <f>K33/E33*100</f>
        <v>155.7033083784251</v>
      </c>
      <c r="O33" s="85">
        <f>L33/F33*100</f>
        <v>146.90265486725664</v>
      </c>
      <c r="P33" s="40">
        <v>1722.8</v>
      </c>
      <c r="Q33" s="35">
        <v>16621.5</v>
      </c>
      <c r="R33" s="20">
        <v>9.6</v>
      </c>
      <c r="S33" s="20">
        <f>P33/J33*100</f>
        <v>90.61645276667367</v>
      </c>
      <c r="T33" s="20">
        <f>Q33/K33*100</f>
        <v>52.75176220052112</v>
      </c>
      <c r="U33" s="85">
        <f>R33/L33*100</f>
        <v>57.831325301204814</v>
      </c>
      <c r="V33" s="40">
        <v>1880.5</v>
      </c>
      <c r="W33" s="35">
        <v>22958.2</v>
      </c>
      <c r="X33" s="20">
        <f t="shared" si="0"/>
        <v>12.208561552778518</v>
      </c>
      <c r="Y33" s="20">
        <f t="shared" si="1"/>
        <v>109.15370327374043</v>
      </c>
      <c r="Z33" s="20">
        <f t="shared" si="2"/>
        <v>138.12351472490448</v>
      </c>
      <c r="AA33" s="20">
        <f t="shared" si="3"/>
        <v>127.17251617477623</v>
      </c>
      <c r="AB33" s="121">
        <v>1981.8</v>
      </c>
      <c r="AC33" s="121">
        <v>24498.5</v>
      </c>
      <c r="AD33" s="106">
        <v>12.4</v>
      </c>
      <c r="AE33" s="106">
        <f>AB33/V33*100</f>
        <v>105.38686519542675</v>
      </c>
      <c r="AF33" s="106">
        <f>AC33/W33*100</f>
        <v>106.70914967201261</v>
      </c>
      <c r="AG33" s="106">
        <f>AD33/X33*100</f>
        <v>101.5680671829673</v>
      </c>
      <c r="AH33" s="175">
        <v>1975.1</v>
      </c>
      <c r="AI33" s="175">
        <v>21373.9</v>
      </c>
      <c r="AJ33" s="176">
        <v>10.8</v>
      </c>
      <c r="AK33" s="176">
        <f>AH33/AB33*100</f>
        <v>99.66192350388535</v>
      </c>
      <c r="AL33" s="176">
        <f>AI33/AC33*100</f>
        <v>87.24574973977998</v>
      </c>
      <c r="AM33" s="177">
        <f>AJ33/AD33*100</f>
        <v>87.09677419354838</v>
      </c>
      <c r="AN33" s="201">
        <v>1964.4</v>
      </c>
      <c r="AO33" s="201">
        <v>22731.1</v>
      </c>
      <c r="AP33" s="205">
        <f>AO33/AN33</f>
        <v>11.571523111382609</v>
      </c>
      <c r="AQ33" s="136">
        <f t="shared" si="4"/>
        <v>99.45825527821377</v>
      </c>
      <c r="AR33" s="136">
        <f t="shared" si="5"/>
        <v>106.34980045756738</v>
      </c>
      <c r="AS33" s="136">
        <f t="shared" si="6"/>
        <v>107.14373251280193</v>
      </c>
      <c r="AT33" s="145">
        <v>1883.3</v>
      </c>
      <c r="AU33" s="145">
        <v>21973.4</v>
      </c>
      <c r="AV33" s="20">
        <f>AU33/AT33</f>
        <v>11.667498539797165</v>
      </c>
      <c r="AW33" s="136">
        <f>AT33/AN33*100</f>
        <v>95.87151293015678</v>
      </c>
      <c r="AX33" s="136">
        <f>AU33/AO33*100</f>
        <v>96.6666813308639</v>
      </c>
      <c r="AY33" s="136">
        <f>AV33/AP33*100</f>
        <v>100.82941050621199</v>
      </c>
    </row>
    <row r="34" spans="1:51" ht="12" customHeight="1">
      <c r="A34" s="5" t="s">
        <v>40</v>
      </c>
      <c r="B34" s="16"/>
      <c r="C34" s="16"/>
      <c r="D34" s="35"/>
      <c r="E34" s="39"/>
      <c r="F34" s="20"/>
      <c r="G34" s="20"/>
      <c r="H34" s="20"/>
      <c r="I34" s="65"/>
      <c r="J34" s="35"/>
      <c r="K34" s="52"/>
      <c r="L34" s="65"/>
      <c r="M34" s="20"/>
      <c r="N34" s="20"/>
      <c r="O34" s="85"/>
      <c r="P34" s="35"/>
      <c r="Q34" s="39"/>
      <c r="R34" s="20"/>
      <c r="S34" s="20"/>
      <c r="T34" s="20"/>
      <c r="U34" s="85"/>
      <c r="V34" s="35"/>
      <c r="W34" s="39"/>
      <c r="X34" s="20"/>
      <c r="Y34" s="20"/>
      <c r="Z34" s="20"/>
      <c r="AA34" s="20"/>
      <c r="AB34" s="121"/>
      <c r="AC34" s="122"/>
      <c r="AD34" s="106"/>
      <c r="AE34" s="106"/>
      <c r="AF34" s="106"/>
      <c r="AG34" s="106"/>
      <c r="AH34" s="175"/>
      <c r="AI34" s="178"/>
      <c r="AJ34" s="176"/>
      <c r="AK34" s="176"/>
      <c r="AL34" s="176"/>
      <c r="AM34" s="177"/>
      <c r="AN34" s="201"/>
      <c r="AO34" s="201"/>
      <c r="AP34" s="188"/>
      <c r="AQ34" s="136"/>
      <c r="AR34" s="136"/>
      <c r="AS34" s="136"/>
      <c r="AT34" s="145"/>
      <c r="AU34" s="145"/>
      <c r="AV34" s="20"/>
      <c r="AW34" s="136"/>
      <c r="AX34" s="136"/>
      <c r="AY34" s="136"/>
    </row>
    <row r="35" spans="1:51" s="1" customFormat="1" ht="18" customHeight="1">
      <c r="A35" s="6" t="s">
        <v>41</v>
      </c>
      <c r="B35" s="6"/>
      <c r="C35" s="6"/>
      <c r="D35" s="35">
        <v>1422.3</v>
      </c>
      <c r="E35" s="35">
        <v>11770.8</v>
      </c>
      <c r="F35" s="20">
        <v>8.3</v>
      </c>
      <c r="G35" s="20" t="e">
        <f>D35/#REF!*100</f>
        <v>#REF!</v>
      </c>
      <c r="H35" s="20" t="e">
        <f>E35/#REF!*100</f>
        <v>#REF!</v>
      </c>
      <c r="I35" s="65" t="e">
        <f>F35/#REF!*100</f>
        <v>#REF!</v>
      </c>
      <c r="J35" s="51">
        <v>1472</v>
      </c>
      <c r="K35" s="51">
        <v>12711</v>
      </c>
      <c r="L35" s="65">
        <v>8.6</v>
      </c>
      <c r="M35" s="20">
        <f>J35/D35*100</f>
        <v>103.49434015327287</v>
      </c>
      <c r="N35" s="20">
        <f>K35/E35*100</f>
        <v>107.9875624426547</v>
      </c>
      <c r="O35" s="85">
        <f>L35/F35*100</f>
        <v>103.61445783132528</v>
      </c>
      <c r="P35" s="35">
        <v>1363.7</v>
      </c>
      <c r="Q35" s="35">
        <v>10680.8</v>
      </c>
      <c r="R35" s="20">
        <v>7.8</v>
      </c>
      <c r="S35" s="20">
        <f>P35/J35*100</f>
        <v>92.64266304347827</v>
      </c>
      <c r="T35" s="20">
        <f>Q35/K35*100</f>
        <v>84.02800723782549</v>
      </c>
      <c r="U35" s="85">
        <f>R35/L35*100</f>
        <v>90.69767441860466</v>
      </c>
      <c r="V35" s="35">
        <v>1457.8</v>
      </c>
      <c r="W35" s="35">
        <v>14111.3</v>
      </c>
      <c r="X35" s="20">
        <f t="shared" si="0"/>
        <v>9.679860063108794</v>
      </c>
      <c r="Y35" s="20">
        <f t="shared" si="1"/>
        <v>106.90034465058295</v>
      </c>
      <c r="Z35" s="20">
        <f t="shared" si="2"/>
        <v>132.11838064564452</v>
      </c>
      <c r="AA35" s="20">
        <f t="shared" si="3"/>
        <v>124.10077003985633</v>
      </c>
      <c r="AB35" s="121">
        <v>1580.2</v>
      </c>
      <c r="AC35" s="121">
        <v>15077.7</v>
      </c>
      <c r="AD35" s="106">
        <v>9.5</v>
      </c>
      <c r="AE35" s="106">
        <f>AB35/V35*100</f>
        <v>108.39621347235561</v>
      </c>
      <c r="AF35" s="106">
        <f>AC35/W35*100</f>
        <v>106.84841226534765</v>
      </c>
      <c r="AG35" s="106">
        <f>AD35/X35*100</f>
        <v>98.14191463578834</v>
      </c>
      <c r="AH35" s="175">
        <v>1584.2</v>
      </c>
      <c r="AI35" s="175">
        <v>14048</v>
      </c>
      <c r="AJ35" s="176">
        <v>8.9</v>
      </c>
      <c r="AK35" s="176">
        <f>AH35/AB35*100</f>
        <v>100.25313251487154</v>
      </c>
      <c r="AL35" s="176">
        <f>AI35/AC35*100</f>
        <v>93.17070906040045</v>
      </c>
      <c r="AM35" s="177">
        <f>AJ35/AD35*100</f>
        <v>93.6842105263158</v>
      </c>
      <c r="AN35" s="201">
        <v>1605.3</v>
      </c>
      <c r="AO35" s="201">
        <v>15178</v>
      </c>
      <c r="AP35" s="205">
        <f>AO35/AN35</f>
        <v>9.454930542577712</v>
      </c>
      <c r="AQ35" s="136">
        <f t="shared" si="4"/>
        <v>101.33190253755839</v>
      </c>
      <c r="AR35" s="136">
        <f t="shared" si="5"/>
        <v>108.04384965831434</v>
      </c>
      <c r="AS35" s="136">
        <f t="shared" si="6"/>
        <v>106.23517463570462</v>
      </c>
      <c r="AT35" s="145">
        <v>1565.6</v>
      </c>
      <c r="AU35" s="145">
        <v>17071.8</v>
      </c>
      <c r="AV35" s="20">
        <f>AU35/AT35</f>
        <v>10.904317833418498</v>
      </c>
      <c r="AW35" s="136">
        <f>AT35/AN35*100</f>
        <v>97.52694200460972</v>
      </c>
      <c r="AX35" s="136">
        <f>AU35/AO35*100</f>
        <v>112.47726973250758</v>
      </c>
      <c r="AY35" s="136">
        <f>AV35/AP35*100</f>
        <v>115.32943350893869</v>
      </c>
    </row>
    <row r="36" spans="1:51" s="2" customFormat="1" ht="12" customHeight="1">
      <c r="A36" s="5" t="s">
        <v>42</v>
      </c>
      <c r="B36" s="5"/>
      <c r="C36" s="5"/>
      <c r="D36" s="35"/>
      <c r="E36" s="37"/>
      <c r="F36" s="20"/>
      <c r="G36" s="20"/>
      <c r="H36" s="20"/>
      <c r="I36" s="65"/>
      <c r="J36" s="35"/>
      <c r="K36" s="37"/>
      <c r="L36" s="65"/>
      <c r="M36" s="20"/>
      <c r="N36" s="20"/>
      <c r="O36" s="85"/>
      <c r="P36" s="35"/>
      <c r="Q36" s="37"/>
      <c r="R36" s="20"/>
      <c r="S36" s="20"/>
      <c r="T36" s="20"/>
      <c r="U36" s="85"/>
      <c r="V36" s="35"/>
      <c r="W36" s="37"/>
      <c r="X36" s="20"/>
      <c r="Y36" s="20"/>
      <c r="Z36" s="20"/>
      <c r="AA36" s="20"/>
      <c r="AB36" s="121"/>
      <c r="AC36" s="123"/>
      <c r="AD36" s="106"/>
      <c r="AE36" s="106"/>
      <c r="AF36" s="106"/>
      <c r="AG36" s="106"/>
      <c r="AH36" s="175"/>
      <c r="AI36" s="179"/>
      <c r="AJ36" s="176"/>
      <c r="AK36" s="176"/>
      <c r="AL36" s="176"/>
      <c r="AM36" s="177"/>
      <c r="AN36" s="203"/>
      <c r="AO36" s="203"/>
      <c r="AP36" s="204"/>
      <c r="AQ36" s="136"/>
      <c r="AR36" s="136"/>
      <c r="AS36" s="136"/>
      <c r="AT36" s="148"/>
      <c r="AU36" s="148"/>
      <c r="AV36" s="3"/>
      <c r="AW36" s="136"/>
      <c r="AX36" s="136"/>
      <c r="AY36" s="136"/>
    </row>
    <row r="37" spans="1:51" s="1" customFormat="1" ht="18" customHeight="1">
      <c r="A37" s="6" t="s">
        <v>43</v>
      </c>
      <c r="B37" s="6"/>
      <c r="C37" s="6"/>
      <c r="D37" s="35">
        <v>11202.2</v>
      </c>
      <c r="E37" s="40">
        <v>33170.7</v>
      </c>
      <c r="F37" s="20">
        <v>3</v>
      </c>
      <c r="G37" s="20" t="e">
        <f>D37/#REF!*100</f>
        <v>#REF!</v>
      </c>
      <c r="H37" s="20" t="e">
        <f>E37/#REF!*100</f>
        <v>#REF!</v>
      </c>
      <c r="I37" s="65" t="e">
        <f>F37/#REF!*100</f>
        <v>#REF!</v>
      </c>
      <c r="J37" s="51">
        <v>11979.5</v>
      </c>
      <c r="K37" s="54">
        <v>42422</v>
      </c>
      <c r="L37" s="65">
        <v>3.5</v>
      </c>
      <c r="M37" s="20">
        <f>J37/D37*100</f>
        <v>106.93881558979486</v>
      </c>
      <c r="N37" s="20">
        <f>K37/E37*100</f>
        <v>127.88997518894689</v>
      </c>
      <c r="O37" s="85">
        <f>L37/F37*100</f>
        <v>116.66666666666667</v>
      </c>
      <c r="P37" s="92">
        <v>11305.1</v>
      </c>
      <c r="Q37" s="98">
        <v>38404</v>
      </c>
      <c r="R37" s="20">
        <v>3.4</v>
      </c>
      <c r="S37" s="20">
        <f>P37/J37*100</f>
        <v>94.37038273717602</v>
      </c>
      <c r="T37" s="20">
        <f>Q37/K37*100</f>
        <v>90.52849936353779</v>
      </c>
      <c r="U37" s="85">
        <f>R37/L37*100</f>
        <v>97.14285714285714</v>
      </c>
      <c r="V37" s="35">
        <v>11541.9</v>
      </c>
      <c r="W37" s="40">
        <v>40939</v>
      </c>
      <c r="X37" s="20">
        <f t="shared" si="0"/>
        <v>3.5469896637468703</v>
      </c>
      <c r="Y37" s="20">
        <f t="shared" si="1"/>
        <v>102.09462985732102</v>
      </c>
      <c r="Z37" s="20">
        <f t="shared" si="2"/>
        <v>106.60087490886366</v>
      </c>
      <c r="AA37" s="20">
        <f t="shared" si="3"/>
        <v>104.32322540431971</v>
      </c>
      <c r="AB37" s="121">
        <v>11224</v>
      </c>
      <c r="AC37" s="121">
        <v>44915.9</v>
      </c>
      <c r="AD37" s="106">
        <v>4</v>
      </c>
      <c r="AE37" s="106">
        <f>AB37/V37*100</f>
        <v>97.24568745180603</v>
      </c>
      <c r="AF37" s="106">
        <f>AC37/W37*100</f>
        <v>109.71420894501576</v>
      </c>
      <c r="AG37" s="106">
        <f>AD37/X37*100</f>
        <v>112.77168470162924</v>
      </c>
      <c r="AH37" s="175">
        <v>11237.4</v>
      </c>
      <c r="AI37" s="175">
        <v>36785.2</v>
      </c>
      <c r="AJ37" s="176">
        <v>3.3</v>
      </c>
      <c r="AK37" s="176">
        <f>AH37/AB37*100</f>
        <v>100.11938702779757</v>
      </c>
      <c r="AL37" s="176">
        <f>AI37/AC37*100</f>
        <v>81.89794705215748</v>
      </c>
      <c r="AM37" s="177">
        <f>AJ37/AD37*100</f>
        <v>82.5</v>
      </c>
      <c r="AN37" s="201">
        <v>9930.6</v>
      </c>
      <c r="AO37" s="201">
        <v>39724.6</v>
      </c>
      <c r="AP37" s="205">
        <f>AO37/AN37</f>
        <v>4.000221537470042</v>
      </c>
      <c r="AQ37" s="136">
        <f t="shared" si="4"/>
        <v>88.37097549255166</v>
      </c>
      <c r="AR37" s="136">
        <f t="shared" si="5"/>
        <v>107.99071365657929</v>
      </c>
      <c r="AS37" s="136">
        <f t="shared" si="6"/>
        <v>121.21883446878914</v>
      </c>
      <c r="AT37" s="145">
        <v>10432.5</v>
      </c>
      <c r="AU37" s="145">
        <v>43294.4</v>
      </c>
      <c r="AV37" s="20">
        <f>AU37/AT37</f>
        <v>4.149954469206806</v>
      </c>
      <c r="AW37" s="136">
        <f>AT37/AN37*100</f>
        <v>105.05407528246027</v>
      </c>
      <c r="AX37" s="136">
        <f>AU37/AO37*100</f>
        <v>108.9863711654743</v>
      </c>
      <c r="AY37" s="136">
        <f>AV37/AP37*100</f>
        <v>103.74311598330786</v>
      </c>
    </row>
    <row r="38" spans="1:51" s="2" customFormat="1" ht="12" customHeight="1">
      <c r="A38" s="5" t="s">
        <v>44</v>
      </c>
      <c r="B38" s="5"/>
      <c r="C38" s="5"/>
      <c r="D38" s="35"/>
      <c r="E38" s="41"/>
      <c r="F38" s="20"/>
      <c r="G38" s="20"/>
      <c r="H38" s="20"/>
      <c r="I38" s="65"/>
      <c r="J38" s="51"/>
      <c r="K38" s="55"/>
      <c r="L38" s="65"/>
      <c r="M38" s="20"/>
      <c r="N38" s="20"/>
      <c r="O38" s="85"/>
      <c r="P38" s="92"/>
      <c r="Q38" s="99"/>
      <c r="R38" s="20"/>
      <c r="S38" s="20"/>
      <c r="T38" s="20"/>
      <c r="U38" s="85"/>
      <c r="V38" s="35"/>
      <c r="W38" s="41"/>
      <c r="X38" s="20"/>
      <c r="Y38" s="20"/>
      <c r="Z38" s="20"/>
      <c r="AA38" s="20"/>
      <c r="AB38" s="121"/>
      <c r="AC38" s="123"/>
      <c r="AD38" s="106"/>
      <c r="AE38" s="106"/>
      <c r="AF38" s="106"/>
      <c r="AG38" s="106"/>
      <c r="AH38" s="175"/>
      <c r="AI38" s="179"/>
      <c r="AJ38" s="176"/>
      <c r="AK38" s="176"/>
      <c r="AL38" s="176"/>
      <c r="AM38" s="177"/>
      <c r="AN38" s="203"/>
      <c r="AO38" s="203"/>
      <c r="AP38" s="204"/>
      <c r="AQ38" s="136"/>
      <c r="AR38" s="136"/>
      <c r="AS38" s="136"/>
      <c r="AT38" s="148"/>
      <c r="AU38" s="148"/>
      <c r="AV38" s="3"/>
      <c r="AW38" s="136"/>
      <c r="AX38" s="136"/>
      <c r="AY38" s="136"/>
    </row>
    <row r="39" spans="1:51" s="1" customFormat="1" ht="18" customHeight="1">
      <c r="A39" s="6" t="s">
        <v>87</v>
      </c>
      <c r="B39" s="6"/>
      <c r="C39" s="6"/>
      <c r="D39" s="35">
        <v>11298</v>
      </c>
      <c r="E39" s="40">
        <v>36458.9</v>
      </c>
      <c r="F39" s="20">
        <v>3.2</v>
      </c>
      <c r="G39" s="20" t="e">
        <f>D39/#REF!*100</f>
        <v>#REF!</v>
      </c>
      <c r="H39" s="20" t="e">
        <f>E39/#REF!*100</f>
        <v>#REF!</v>
      </c>
      <c r="I39" s="65" t="e">
        <f>F39/#REF!*100</f>
        <v>#REF!</v>
      </c>
      <c r="J39" s="51">
        <v>11619</v>
      </c>
      <c r="K39" s="54">
        <v>44235.9</v>
      </c>
      <c r="L39" s="65">
        <v>3.8</v>
      </c>
      <c r="M39" s="20">
        <f>J39/D39*100</f>
        <v>102.84121083377589</v>
      </c>
      <c r="N39" s="20">
        <f>K39/E39*100</f>
        <v>121.33086845735883</v>
      </c>
      <c r="O39" s="85">
        <f>L39/F39*100</f>
        <v>118.74999999999997</v>
      </c>
      <c r="P39" s="92">
        <v>11022.7</v>
      </c>
      <c r="Q39" s="98">
        <v>39700.9</v>
      </c>
      <c r="R39" s="20">
        <v>3.6</v>
      </c>
      <c r="S39" s="20">
        <f>P39/J39*100</f>
        <v>94.86788880282296</v>
      </c>
      <c r="T39" s="20">
        <f>Q39/K39*100</f>
        <v>89.74814573683366</v>
      </c>
      <c r="U39" s="85">
        <f>R39/L39*100</f>
        <v>94.73684210526316</v>
      </c>
      <c r="V39" s="35">
        <v>11249.6</v>
      </c>
      <c r="W39" s="40">
        <v>42434.9</v>
      </c>
      <c r="X39" s="20">
        <f t="shared" si="0"/>
        <v>3.7721252311193285</v>
      </c>
      <c r="Y39" s="20">
        <f t="shared" si="1"/>
        <v>102.05847931994883</v>
      </c>
      <c r="Z39" s="20">
        <f t="shared" si="2"/>
        <v>106.8864937570685</v>
      </c>
      <c r="AA39" s="20">
        <f t="shared" si="3"/>
        <v>104.78125641998135</v>
      </c>
      <c r="AB39" s="121">
        <v>11088.5</v>
      </c>
      <c r="AC39" s="121">
        <v>47062.5</v>
      </c>
      <c r="AD39" s="106">
        <v>4.2</v>
      </c>
      <c r="AE39" s="106">
        <f>AB39/V39*100</f>
        <v>98.56794908263404</v>
      </c>
      <c r="AF39" s="106">
        <f>AC39/W39*100</f>
        <v>110.90517475002886</v>
      </c>
      <c r="AG39" s="106">
        <f>AD39/X39*100</f>
        <v>111.34306903044428</v>
      </c>
      <c r="AH39" s="175">
        <v>11013.5</v>
      </c>
      <c r="AI39" s="175">
        <v>39269.8</v>
      </c>
      <c r="AJ39" s="176">
        <v>3.6</v>
      </c>
      <c r="AK39" s="176">
        <f>AH39/AB39*100</f>
        <v>99.32362357397302</v>
      </c>
      <c r="AL39" s="176">
        <f>AI39/AC39*100</f>
        <v>83.44180610889775</v>
      </c>
      <c r="AM39" s="177">
        <f>AJ39/AD39*100</f>
        <v>85.71428571428571</v>
      </c>
      <c r="AN39" s="201">
        <v>10087.4</v>
      </c>
      <c r="AO39" s="201">
        <v>41566.6</v>
      </c>
      <c r="AP39" s="205">
        <f>AO39/AN39</f>
        <v>4.120645557824613</v>
      </c>
      <c r="AQ39" s="136">
        <f t="shared" si="4"/>
        <v>91.59122894629319</v>
      </c>
      <c r="AR39" s="136">
        <f t="shared" si="5"/>
        <v>105.84876928326601</v>
      </c>
      <c r="AS39" s="136">
        <f t="shared" si="6"/>
        <v>114.46237660623923</v>
      </c>
      <c r="AT39" s="145">
        <v>10896.4</v>
      </c>
      <c r="AU39" s="145">
        <v>44373</v>
      </c>
      <c r="AV39" s="20">
        <f>AU39/AT39</f>
        <v>4.07226239859036</v>
      </c>
      <c r="AW39" s="136">
        <f>AT39/AN39*100</f>
        <v>108.01990602137319</v>
      </c>
      <c r="AX39" s="136">
        <f>AU39/AO39*100</f>
        <v>106.75157458151496</v>
      </c>
      <c r="AY39" s="136">
        <f>AV39/AP39*100</f>
        <v>98.82583545332166</v>
      </c>
    </row>
    <row r="40" spans="1:51" s="2" customFormat="1" ht="12" customHeight="1">
      <c r="A40" s="5" t="s">
        <v>45</v>
      </c>
      <c r="B40" s="5"/>
      <c r="C40" s="5"/>
      <c r="D40" s="35"/>
      <c r="E40" s="37"/>
      <c r="F40" s="20"/>
      <c r="G40" s="20"/>
      <c r="H40" s="20"/>
      <c r="I40" s="65"/>
      <c r="J40" s="51"/>
      <c r="K40" s="53"/>
      <c r="L40" s="65"/>
      <c r="M40" s="20"/>
      <c r="N40" s="20"/>
      <c r="O40" s="85"/>
      <c r="P40" s="92"/>
      <c r="Q40" s="96"/>
      <c r="R40" s="20"/>
      <c r="S40" s="20"/>
      <c r="T40" s="20"/>
      <c r="U40" s="85"/>
      <c r="V40" s="35"/>
      <c r="W40" s="37"/>
      <c r="X40" s="20"/>
      <c r="Y40" s="20"/>
      <c r="Z40" s="20"/>
      <c r="AA40" s="20"/>
      <c r="AB40" s="121"/>
      <c r="AC40" s="123"/>
      <c r="AD40" s="106"/>
      <c r="AE40" s="106"/>
      <c r="AF40" s="106"/>
      <c r="AG40" s="106"/>
      <c r="AH40" s="175"/>
      <c r="AI40" s="179"/>
      <c r="AJ40" s="176"/>
      <c r="AK40" s="176"/>
      <c r="AL40" s="176"/>
      <c r="AM40" s="177"/>
      <c r="AN40" s="203"/>
      <c r="AO40" s="203"/>
      <c r="AP40" s="204"/>
      <c r="AQ40" s="136"/>
      <c r="AR40" s="136"/>
      <c r="AS40" s="136"/>
      <c r="AT40" s="148"/>
      <c r="AU40" s="148"/>
      <c r="AV40" s="3"/>
      <c r="AW40" s="136"/>
      <c r="AX40" s="136"/>
      <c r="AY40" s="136"/>
    </row>
    <row r="41" spans="1:51" s="1" customFormat="1" ht="18" customHeight="1">
      <c r="A41" s="102" t="s">
        <v>112</v>
      </c>
      <c r="B41" s="6"/>
      <c r="C41" s="6"/>
      <c r="D41" s="35">
        <v>19135</v>
      </c>
      <c r="E41" s="35">
        <v>287456</v>
      </c>
      <c r="F41" s="20">
        <v>15</v>
      </c>
      <c r="G41" s="20" t="e">
        <f>D41/#REF!*100</f>
        <v>#REF!</v>
      </c>
      <c r="H41" s="20" t="e">
        <f>E41/#REF!*100</f>
        <v>#REF!</v>
      </c>
      <c r="I41" s="65" t="e">
        <f>F41/#REF!*100</f>
        <v>#REF!</v>
      </c>
      <c r="J41" s="51">
        <v>18811.5</v>
      </c>
      <c r="K41" s="51">
        <v>354089.8</v>
      </c>
      <c r="L41" s="65">
        <v>18.8</v>
      </c>
      <c r="M41" s="20">
        <f>J41/D41*100</f>
        <v>98.30938071596552</v>
      </c>
      <c r="N41" s="20">
        <f>K41/E41*100</f>
        <v>123.18052154068798</v>
      </c>
      <c r="O41" s="85">
        <f>L41/F41*100</f>
        <v>125.33333333333334</v>
      </c>
      <c r="P41" s="92">
        <v>20309.2</v>
      </c>
      <c r="Q41" s="92">
        <v>347649</v>
      </c>
      <c r="R41" s="20">
        <v>17.1</v>
      </c>
      <c r="S41" s="20">
        <f>P41/J41*100</f>
        <v>107.96161922228424</v>
      </c>
      <c r="T41" s="20">
        <f>Q41/K41*100</f>
        <v>98.18102639499924</v>
      </c>
      <c r="U41" s="85">
        <f>R41/L41*100</f>
        <v>90.95744680851064</v>
      </c>
      <c r="V41" s="35">
        <v>21314.6</v>
      </c>
      <c r="W41" s="35">
        <v>342729.3</v>
      </c>
      <c r="X41" s="20">
        <f t="shared" si="0"/>
        <v>16.079555797434622</v>
      </c>
      <c r="Y41" s="20">
        <f t="shared" si="1"/>
        <v>104.9504657987513</v>
      </c>
      <c r="Z41" s="20">
        <f t="shared" si="2"/>
        <v>98.58486576978504</v>
      </c>
      <c r="AA41" s="20">
        <f t="shared" si="3"/>
        <v>94.03249004347731</v>
      </c>
      <c r="AB41" s="121">
        <v>24021.4</v>
      </c>
      <c r="AC41" s="121">
        <v>451150.6</v>
      </c>
      <c r="AD41" s="106">
        <v>18.8</v>
      </c>
      <c r="AE41" s="106">
        <f>AB41/V41*100</f>
        <v>112.69927655222243</v>
      </c>
      <c r="AF41" s="106">
        <f>AC41/W41*100</f>
        <v>131.6346749460872</v>
      </c>
      <c r="AG41" s="106">
        <f>AD41/X41*100</f>
        <v>116.91865270929564</v>
      </c>
      <c r="AH41" s="175">
        <v>24020.5</v>
      </c>
      <c r="AI41" s="175">
        <v>289416.8</v>
      </c>
      <c r="AJ41" s="176">
        <v>12</v>
      </c>
      <c r="AK41" s="176">
        <f>AH41/AB41*100</f>
        <v>99.99625334077113</v>
      </c>
      <c r="AL41" s="176">
        <f>AI41/AC41*100</f>
        <v>64.1508179308639</v>
      </c>
      <c r="AM41" s="177">
        <f>AJ41/AD41*100</f>
        <v>63.82978723404255</v>
      </c>
      <c r="AN41" s="201">
        <v>23771.3</v>
      </c>
      <c r="AO41" s="201">
        <v>498306</v>
      </c>
      <c r="AP41" s="205">
        <f>AO41/AN41</f>
        <v>20.962505205857486</v>
      </c>
      <c r="AQ41" s="136">
        <f t="shared" si="4"/>
        <v>98.9625528194667</v>
      </c>
      <c r="AR41" s="136">
        <f t="shared" si="5"/>
        <v>172.1759068582059</v>
      </c>
      <c r="AS41" s="136">
        <f t="shared" si="6"/>
        <v>174.68754338214572</v>
      </c>
      <c r="AT41" s="145">
        <v>24612</v>
      </c>
      <c r="AU41" s="145">
        <v>403753.9</v>
      </c>
      <c r="AV41" s="20">
        <f>AU41/AT41</f>
        <v>16.404757841703233</v>
      </c>
      <c r="AW41" s="136">
        <f>AT41/AN41*100</f>
        <v>103.53661768603315</v>
      </c>
      <c r="AX41" s="136">
        <f>AU41/AO41*100</f>
        <v>81.0252936950388</v>
      </c>
      <c r="AY41" s="136">
        <f>AV41/AP41*100</f>
        <v>78.25762083588799</v>
      </c>
    </row>
    <row r="42" spans="1:51" ht="12" customHeight="1">
      <c r="A42" s="103" t="s">
        <v>113</v>
      </c>
      <c r="B42" s="16"/>
      <c r="C42" s="16"/>
      <c r="D42" s="35"/>
      <c r="E42" s="39"/>
      <c r="F42" s="20"/>
      <c r="G42" s="20"/>
      <c r="H42" s="20"/>
      <c r="I42" s="65"/>
      <c r="J42" s="35"/>
      <c r="K42" s="52"/>
      <c r="L42" s="65"/>
      <c r="M42" s="20"/>
      <c r="N42" s="20"/>
      <c r="O42" s="85"/>
      <c r="P42" s="92"/>
      <c r="Q42" s="100"/>
      <c r="R42" s="20"/>
      <c r="S42" s="20"/>
      <c r="T42" s="20"/>
      <c r="U42" s="85"/>
      <c r="V42" s="35"/>
      <c r="W42" s="39"/>
      <c r="X42" s="20"/>
      <c r="Y42" s="20"/>
      <c r="Z42" s="20"/>
      <c r="AA42" s="20"/>
      <c r="AB42" s="121"/>
      <c r="AC42" s="122"/>
      <c r="AD42" s="106"/>
      <c r="AE42" s="106"/>
      <c r="AF42" s="106"/>
      <c r="AG42" s="106"/>
      <c r="AH42" s="175"/>
      <c r="AI42" s="178"/>
      <c r="AJ42" s="176"/>
      <c r="AK42" s="176"/>
      <c r="AL42" s="176"/>
      <c r="AM42" s="177"/>
      <c r="AN42" s="201"/>
      <c r="AO42" s="201"/>
      <c r="AP42" s="188"/>
      <c r="AQ42" s="136"/>
      <c r="AR42" s="136"/>
      <c r="AS42" s="136"/>
      <c r="AT42" s="145"/>
      <c r="AU42" s="145"/>
      <c r="AV42" s="1"/>
      <c r="AW42" s="136"/>
      <c r="AX42" s="136"/>
      <c r="AY42" s="136"/>
    </row>
    <row r="43" spans="1:51" s="1" customFormat="1" ht="18" customHeight="1">
      <c r="A43" s="6" t="s">
        <v>46</v>
      </c>
      <c r="B43" s="6"/>
      <c r="C43" s="6"/>
      <c r="D43" s="35">
        <v>721.5</v>
      </c>
      <c r="E43" s="35">
        <v>6327.3</v>
      </c>
      <c r="F43" s="20">
        <v>8.8</v>
      </c>
      <c r="G43" s="20" t="e">
        <f>D43/#REF!*100</f>
        <v>#REF!</v>
      </c>
      <c r="H43" s="20" t="e">
        <f>E43/#REF!*100</f>
        <v>#REF!</v>
      </c>
      <c r="I43" s="65" t="e">
        <f>F43/#REF!*100</f>
        <v>#REF!</v>
      </c>
      <c r="J43" s="51">
        <v>681</v>
      </c>
      <c r="K43" s="51">
        <v>8194.8</v>
      </c>
      <c r="L43" s="65">
        <v>11.9</v>
      </c>
      <c r="M43" s="20">
        <f>J43/D43*100</f>
        <v>94.38669438669439</v>
      </c>
      <c r="N43" s="20">
        <f>K43/E43*100</f>
        <v>129.51495898724573</v>
      </c>
      <c r="O43" s="85">
        <f>L43/F43*100</f>
        <v>135.22727272727272</v>
      </c>
      <c r="P43" s="92">
        <v>810</v>
      </c>
      <c r="Q43" s="92">
        <v>9418.5</v>
      </c>
      <c r="R43" s="97">
        <v>11.6</v>
      </c>
      <c r="S43" s="20">
        <f>P43/J43*100</f>
        <v>118.94273127753303</v>
      </c>
      <c r="T43" s="20">
        <f>Q43/K43*100</f>
        <v>114.93264021086544</v>
      </c>
      <c r="U43" s="85">
        <f>R43/L43*100</f>
        <v>97.47899159663865</v>
      </c>
      <c r="V43" s="35">
        <v>733</v>
      </c>
      <c r="W43" s="35">
        <v>9035.3</v>
      </c>
      <c r="X43" s="20">
        <f t="shared" si="0"/>
        <v>12.326466575716234</v>
      </c>
      <c r="Y43" s="20">
        <f t="shared" si="1"/>
        <v>90.49382716049382</v>
      </c>
      <c r="Z43" s="20">
        <f t="shared" si="2"/>
        <v>95.93141158358549</v>
      </c>
      <c r="AA43" s="20">
        <f t="shared" si="3"/>
        <v>106.26264289410547</v>
      </c>
      <c r="AB43" s="121">
        <v>718.5</v>
      </c>
      <c r="AC43" s="121">
        <v>9527.5</v>
      </c>
      <c r="AD43" s="106">
        <v>13.3</v>
      </c>
      <c r="AE43" s="106">
        <f>AB43/V43*100</f>
        <v>98.02182810368349</v>
      </c>
      <c r="AF43" s="106">
        <f>AC43/W43*100</f>
        <v>105.44752249510255</v>
      </c>
      <c r="AG43" s="106">
        <f>AD43/X43*100</f>
        <v>107.8979115247972</v>
      </c>
      <c r="AH43" s="175">
        <v>672</v>
      </c>
      <c r="AI43" s="175">
        <v>7286</v>
      </c>
      <c r="AJ43" s="176">
        <v>10.8</v>
      </c>
      <c r="AK43" s="176">
        <f>AH43/AB43*100</f>
        <v>93.52818371607515</v>
      </c>
      <c r="AL43" s="176">
        <f>AI43/AC43*100</f>
        <v>76.47336657045395</v>
      </c>
      <c r="AM43" s="177">
        <f>AJ43/AD43*100</f>
        <v>81.203007518797</v>
      </c>
      <c r="AN43" s="201">
        <v>682.6</v>
      </c>
      <c r="AO43" s="201">
        <v>8500.5</v>
      </c>
      <c r="AP43" s="205">
        <f>AO43/AN43</f>
        <v>12.453120421916202</v>
      </c>
      <c r="AQ43" s="136">
        <f t="shared" si="4"/>
        <v>101.57738095238096</v>
      </c>
      <c r="AR43" s="136">
        <f t="shared" si="5"/>
        <v>116.66895415866045</v>
      </c>
      <c r="AS43" s="136">
        <f t="shared" si="6"/>
        <v>115.30667057329815</v>
      </c>
      <c r="AT43" s="145">
        <v>641</v>
      </c>
      <c r="AU43" s="145">
        <v>7771.7</v>
      </c>
      <c r="AV43" s="20">
        <f>AU43/AT43</f>
        <v>12.12433697347894</v>
      </c>
      <c r="AW43" s="136">
        <f>AT43/AN43*100</f>
        <v>93.90565484910636</v>
      </c>
      <c r="AX43" s="136">
        <f>AU43/AO43*100</f>
        <v>91.42638668313629</v>
      </c>
      <c r="AY43" s="136">
        <f>AV43/AP43*100</f>
        <v>97.35983081109023</v>
      </c>
    </row>
    <row r="44" spans="1:51" s="2" customFormat="1" ht="12" customHeight="1">
      <c r="A44" s="5" t="s">
        <v>47</v>
      </c>
      <c r="B44" s="5"/>
      <c r="C44" s="5"/>
      <c r="D44" s="35"/>
      <c r="E44" s="37"/>
      <c r="F44" s="20"/>
      <c r="G44" s="20"/>
      <c r="H44" s="20"/>
      <c r="I44" s="65"/>
      <c r="J44" s="35"/>
      <c r="K44" s="37"/>
      <c r="L44" s="65"/>
      <c r="M44" s="20"/>
      <c r="N44" s="20"/>
      <c r="O44" s="85"/>
      <c r="P44" s="92"/>
      <c r="Q44" s="96"/>
      <c r="R44" s="20"/>
      <c r="S44" s="20"/>
      <c r="T44" s="20"/>
      <c r="U44" s="85"/>
      <c r="V44" s="35"/>
      <c r="W44" s="37"/>
      <c r="X44" s="20"/>
      <c r="Y44" s="20"/>
      <c r="Z44" s="20"/>
      <c r="AA44" s="20"/>
      <c r="AB44" s="121"/>
      <c r="AC44" s="123"/>
      <c r="AD44" s="106"/>
      <c r="AE44" s="106"/>
      <c r="AF44" s="106"/>
      <c r="AG44" s="106"/>
      <c r="AH44" s="175"/>
      <c r="AI44" s="179"/>
      <c r="AJ44" s="176"/>
      <c r="AK44" s="176"/>
      <c r="AL44" s="176"/>
      <c r="AM44" s="177"/>
      <c r="AN44" s="203"/>
      <c r="AO44" s="203"/>
      <c r="AP44" s="204"/>
      <c r="AQ44" s="136"/>
      <c r="AR44" s="136"/>
      <c r="AS44" s="136"/>
      <c r="AT44" s="148"/>
      <c r="AU44" s="148"/>
      <c r="AV44" s="215"/>
      <c r="AW44" s="136"/>
      <c r="AX44" s="136"/>
      <c r="AY44" s="136"/>
    </row>
    <row r="45" spans="1:51" s="1" customFormat="1" ht="18" customHeight="1">
      <c r="A45" s="21" t="s">
        <v>99</v>
      </c>
      <c r="B45" s="6"/>
      <c r="C45" s="6"/>
      <c r="D45" s="40">
        <v>2042</v>
      </c>
      <c r="E45" s="35">
        <v>5196.9</v>
      </c>
      <c r="F45" s="20">
        <v>2.5</v>
      </c>
      <c r="G45" s="36" t="e">
        <f>D45/#REF!*100</f>
        <v>#REF!</v>
      </c>
      <c r="H45" s="36" t="e">
        <f>E45/#REF!*100</f>
        <v>#REF!</v>
      </c>
      <c r="I45" s="66" t="e">
        <f>F45/#REF!*100</f>
        <v>#REF!</v>
      </c>
      <c r="J45" s="40">
        <v>2086</v>
      </c>
      <c r="K45" s="35">
        <v>5638.7</v>
      </c>
      <c r="L45" s="65">
        <v>2.7</v>
      </c>
      <c r="M45" s="36">
        <f>J45/D45*100</f>
        <v>102.15475024485798</v>
      </c>
      <c r="N45" s="36">
        <f>K45/E45*100</f>
        <v>108.50122188227598</v>
      </c>
      <c r="O45" s="86">
        <f>L45/F45*100</f>
        <v>108</v>
      </c>
      <c r="P45" s="93">
        <v>1080</v>
      </c>
      <c r="Q45" s="93">
        <v>2261.5</v>
      </c>
      <c r="R45" s="104">
        <v>2.1</v>
      </c>
      <c r="S45" s="36">
        <f>P45/J45*100</f>
        <v>51.77372962607863</v>
      </c>
      <c r="T45" s="36">
        <f>Q45/K45*100</f>
        <v>40.1067621969603</v>
      </c>
      <c r="U45" s="86">
        <f>R45/L45*100</f>
        <v>77.77777777777779</v>
      </c>
      <c r="V45" s="40">
        <v>846</v>
      </c>
      <c r="W45" s="35">
        <v>1803.2</v>
      </c>
      <c r="X45" s="20">
        <f t="shared" si="0"/>
        <v>2.1314420803782506</v>
      </c>
      <c r="Y45" s="20">
        <f t="shared" si="1"/>
        <v>78.33333333333333</v>
      </c>
      <c r="Z45" s="20">
        <f t="shared" si="2"/>
        <v>79.7346893654654</v>
      </c>
      <c r="AA45" s="20">
        <f t="shared" si="3"/>
        <v>101.49724192277382</v>
      </c>
      <c r="AB45" s="121">
        <v>931</v>
      </c>
      <c r="AC45" s="121">
        <v>2176.4</v>
      </c>
      <c r="AD45" s="106">
        <v>2.3</v>
      </c>
      <c r="AE45" s="106">
        <f>AB45/V45*100</f>
        <v>110.04728132387707</v>
      </c>
      <c r="AF45" s="106">
        <f>AC45/W45*100</f>
        <v>120.69653948535937</v>
      </c>
      <c r="AG45" s="106">
        <f>AD45/X45*100</f>
        <v>107.90816326530613</v>
      </c>
      <c r="AH45" s="175">
        <v>609</v>
      </c>
      <c r="AI45" s="175">
        <v>1637.1</v>
      </c>
      <c r="AJ45" s="176">
        <v>2.7</v>
      </c>
      <c r="AK45" s="176">
        <f>AH45/AB45*100</f>
        <v>65.41353383458647</v>
      </c>
      <c r="AL45" s="176">
        <f>AI45/AC45*100</f>
        <v>75.2205476934387</v>
      </c>
      <c r="AM45" s="177">
        <f>AJ45/AD45*100</f>
        <v>117.3913043478261</v>
      </c>
      <c r="AN45" s="201">
        <v>704.2</v>
      </c>
      <c r="AO45" s="201">
        <v>2427.3</v>
      </c>
      <c r="AP45" s="205">
        <f>AO45/AN45</f>
        <v>3.4468900880431694</v>
      </c>
      <c r="AQ45" s="136">
        <f t="shared" si="4"/>
        <v>115.63218390804599</v>
      </c>
      <c r="AR45" s="136">
        <f t="shared" si="5"/>
        <v>148.26827927432657</v>
      </c>
      <c r="AS45" s="136">
        <f t="shared" si="6"/>
        <v>127.66259585345072</v>
      </c>
      <c r="AT45" s="145">
        <v>794</v>
      </c>
      <c r="AU45" s="145">
        <v>2292.5</v>
      </c>
      <c r="AV45" s="20">
        <f>AU45/AT45</f>
        <v>2.88727959697733</v>
      </c>
      <c r="AW45" s="136">
        <f>AT45/AN45*100</f>
        <v>112.75205907412666</v>
      </c>
      <c r="AX45" s="136">
        <f>AU45/AO45*100</f>
        <v>94.4465043463931</v>
      </c>
      <c r="AY45" s="136">
        <f>AV45/AP45*100</f>
        <v>83.76477123517637</v>
      </c>
    </row>
    <row r="46" spans="1:51" s="2" customFormat="1" ht="12" customHeight="1">
      <c r="A46" s="22" t="s">
        <v>48</v>
      </c>
      <c r="B46" s="5"/>
      <c r="C46" s="5"/>
      <c r="D46" s="35"/>
      <c r="E46" s="37"/>
      <c r="F46" s="20"/>
      <c r="G46" s="20"/>
      <c r="H46" s="20"/>
      <c r="I46" s="65"/>
      <c r="J46" s="35"/>
      <c r="K46" s="37"/>
      <c r="L46" s="65"/>
      <c r="M46" s="20"/>
      <c r="N46" s="20"/>
      <c r="O46" s="85"/>
      <c r="P46" s="92"/>
      <c r="Q46" s="96"/>
      <c r="R46" s="20"/>
      <c r="S46" s="20"/>
      <c r="T46" s="20"/>
      <c r="U46" s="85"/>
      <c r="V46" s="35"/>
      <c r="W46" s="37"/>
      <c r="X46" s="20"/>
      <c r="Y46" s="20"/>
      <c r="Z46" s="20"/>
      <c r="AA46" s="20"/>
      <c r="AB46" s="121"/>
      <c r="AC46" s="123"/>
      <c r="AD46" s="106"/>
      <c r="AE46" s="106"/>
      <c r="AF46" s="106"/>
      <c r="AG46" s="106"/>
      <c r="AH46" s="175"/>
      <c r="AI46" s="179"/>
      <c r="AJ46" s="176"/>
      <c r="AK46" s="176"/>
      <c r="AL46" s="176"/>
      <c r="AM46" s="177"/>
      <c r="AN46" s="203"/>
      <c r="AO46" s="203"/>
      <c r="AP46" s="204"/>
      <c r="AQ46" s="136"/>
      <c r="AR46" s="136"/>
      <c r="AS46" s="136"/>
      <c r="AT46" s="148"/>
      <c r="AU46" s="148"/>
      <c r="AV46" s="214"/>
      <c r="AW46" s="136"/>
      <c r="AX46" s="136"/>
      <c r="AY46" s="136"/>
    </row>
    <row r="47" spans="1:51" s="1" customFormat="1" ht="18" customHeight="1">
      <c r="A47" s="21" t="s">
        <v>90</v>
      </c>
      <c r="B47" s="6"/>
      <c r="C47" s="6"/>
      <c r="D47" s="35">
        <v>16356</v>
      </c>
      <c r="E47" s="35">
        <v>44168.7</v>
      </c>
      <c r="F47" s="20">
        <v>2.7</v>
      </c>
      <c r="G47" s="20" t="e">
        <f>D47/#REF!*100</f>
        <v>#REF!</v>
      </c>
      <c r="H47" s="20" t="e">
        <f>E47/#REF!*100</f>
        <v>#REF!</v>
      </c>
      <c r="I47" s="65" t="e">
        <f>F47/#REF!*100</f>
        <v>#REF!</v>
      </c>
      <c r="J47" s="51">
        <v>15998</v>
      </c>
      <c r="K47" s="51">
        <v>53812.9</v>
      </c>
      <c r="L47" s="65">
        <v>3.4</v>
      </c>
      <c r="M47" s="20">
        <f>J47/D47*100</f>
        <v>97.81120078258742</v>
      </c>
      <c r="N47" s="20">
        <f>K47/E47*100</f>
        <v>121.83491929805497</v>
      </c>
      <c r="O47" s="85">
        <f>L47/F47*100</f>
        <v>125.92592592592591</v>
      </c>
      <c r="P47" s="92">
        <v>16225.4</v>
      </c>
      <c r="Q47" s="92">
        <v>51445.4</v>
      </c>
      <c r="R47" s="20">
        <v>3.2</v>
      </c>
      <c r="S47" s="20">
        <f>P47/J47*100</f>
        <v>101.4214276784598</v>
      </c>
      <c r="T47" s="20">
        <f>Q47/K47*100</f>
        <v>95.60049727853358</v>
      </c>
      <c r="U47" s="85">
        <f>R47/L47*100</f>
        <v>94.11764705882354</v>
      </c>
      <c r="V47" s="35">
        <v>16557.1</v>
      </c>
      <c r="W47" s="35">
        <v>53776.2</v>
      </c>
      <c r="X47" s="20">
        <f t="shared" si="0"/>
        <v>3.2479238513990976</v>
      </c>
      <c r="Y47" s="20">
        <f t="shared" si="1"/>
        <v>102.04432556362246</v>
      </c>
      <c r="Z47" s="20">
        <f t="shared" si="2"/>
        <v>104.53062858875623</v>
      </c>
      <c r="AA47" s="20">
        <f t="shared" si="3"/>
        <v>101.49762035622179</v>
      </c>
      <c r="AB47" s="121">
        <v>16742.5</v>
      </c>
      <c r="AC47" s="121">
        <v>60269.7</v>
      </c>
      <c r="AD47" s="106">
        <v>3.6</v>
      </c>
      <c r="AE47" s="106">
        <f>AB47/V47*100</f>
        <v>101.11976131085758</v>
      </c>
      <c r="AF47" s="106">
        <f>AC47/W47*100</f>
        <v>112.07504435047476</v>
      </c>
      <c r="AG47" s="106">
        <f>AD47/X47*100</f>
        <v>110.84003704240911</v>
      </c>
      <c r="AH47" s="175">
        <v>16126.5</v>
      </c>
      <c r="AI47" s="175">
        <v>44524.9</v>
      </c>
      <c r="AJ47" s="176">
        <v>2.8</v>
      </c>
      <c r="AK47" s="176">
        <f>AH47/AB47*100</f>
        <v>96.32074063013289</v>
      </c>
      <c r="AL47" s="176">
        <f>AI47/AC47*100</f>
        <v>73.87609362581861</v>
      </c>
      <c r="AM47" s="177">
        <f>AJ47/AD47*100</f>
        <v>77.77777777777777</v>
      </c>
      <c r="AN47" s="201">
        <v>15927.4</v>
      </c>
      <c r="AO47" s="201">
        <v>55277</v>
      </c>
      <c r="AP47" s="205">
        <f>AO47/AN47</f>
        <v>3.4705601667566586</v>
      </c>
      <c r="AQ47" s="136">
        <f t="shared" si="4"/>
        <v>98.765386165628</v>
      </c>
      <c r="AR47" s="136">
        <f t="shared" si="5"/>
        <v>124.14851015948378</v>
      </c>
      <c r="AS47" s="136">
        <f t="shared" si="6"/>
        <v>123.94857738416638</v>
      </c>
      <c r="AT47" s="145">
        <v>16172.7</v>
      </c>
      <c r="AU47" s="145">
        <v>56895.9</v>
      </c>
      <c r="AV47" s="34">
        <f>AU47/AT47</f>
        <v>3.51802110964774</v>
      </c>
      <c r="AW47" s="136">
        <f>AT47/AN47*100</f>
        <v>101.54011326393511</v>
      </c>
      <c r="AX47" s="136">
        <f>AU47/AO47*100</f>
        <v>102.92870452448577</v>
      </c>
      <c r="AY47" s="136">
        <f>AV47/AP47*100</f>
        <v>101.36752975342984</v>
      </c>
    </row>
    <row r="48" spans="1:49" s="2" customFormat="1" ht="12" customHeight="1">
      <c r="A48" s="22" t="s">
        <v>91</v>
      </c>
      <c r="B48" s="5"/>
      <c r="C48" s="5"/>
      <c r="I48" s="67"/>
      <c r="L48" s="67"/>
      <c r="O48" s="5"/>
      <c r="P48" s="101"/>
      <c r="Q48" s="101"/>
      <c r="R48" s="101"/>
      <c r="AB48" s="109"/>
      <c r="AC48" s="109"/>
      <c r="AD48" s="109"/>
      <c r="AE48" s="109"/>
      <c r="AF48" s="109"/>
      <c r="AG48" s="109"/>
      <c r="AH48" s="154"/>
      <c r="AI48" s="154"/>
      <c r="AJ48" s="154"/>
      <c r="AK48" s="154"/>
      <c r="AL48" s="154"/>
      <c r="AM48" s="155"/>
      <c r="AN48" s="189"/>
      <c r="AO48" s="189"/>
      <c r="AP48" s="189"/>
      <c r="AQ48" s="143"/>
      <c r="AW48" s="143"/>
    </row>
    <row r="49" spans="10:50" ht="18" customHeight="1">
      <c r="J49" s="4"/>
      <c r="K49" s="4"/>
      <c r="L49" s="70"/>
      <c r="AR49" s="1"/>
      <c r="AX49" s="1"/>
    </row>
    <row r="50" spans="10:50" ht="18" customHeight="1">
      <c r="J50" s="4"/>
      <c r="K50" s="4"/>
      <c r="L50" s="70"/>
      <c r="AR50" s="1"/>
      <c r="AX50" s="1"/>
    </row>
    <row r="51" spans="1:51" ht="12.75">
      <c r="A51" s="1" t="s">
        <v>94</v>
      </c>
      <c r="B51" s="1"/>
      <c r="AQ51" s="137"/>
      <c r="AR51" s="133"/>
      <c r="AS51" s="133"/>
      <c r="AT51" s="133"/>
      <c r="AU51" s="133"/>
      <c r="AV51" s="133"/>
      <c r="AW51" s="137"/>
      <c r="AX51" s="133"/>
      <c r="AY51" s="133"/>
    </row>
    <row r="52" spans="1:51" s="2" customFormat="1" ht="12.75">
      <c r="A52" s="2" t="s">
        <v>95</v>
      </c>
      <c r="I52" s="67"/>
      <c r="L52" s="67"/>
      <c r="O52" s="5"/>
      <c r="AB52" s="109"/>
      <c r="AC52" s="109"/>
      <c r="AD52" s="109"/>
      <c r="AE52" s="109"/>
      <c r="AF52" s="109"/>
      <c r="AG52" s="109"/>
      <c r="AH52" s="154"/>
      <c r="AI52" s="154"/>
      <c r="AJ52" s="154"/>
      <c r="AK52" s="154"/>
      <c r="AL52" s="154"/>
      <c r="AM52" s="155"/>
      <c r="AN52" s="189"/>
      <c r="AO52" s="189"/>
      <c r="AP52" s="189"/>
      <c r="AQ52" s="138"/>
      <c r="AR52" s="134"/>
      <c r="AS52" s="134">
        <v>2018</v>
      </c>
      <c r="AT52" s="134"/>
      <c r="AU52" s="134"/>
      <c r="AV52" s="134"/>
      <c r="AW52" s="138"/>
      <c r="AX52" s="134"/>
      <c r="AY52" s="134">
        <v>2018</v>
      </c>
    </row>
    <row r="53" spans="1:51" s="9" customFormat="1" ht="12.75">
      <c r="A53" s="7"/>
      <c r="B53" s="8"/>
      <c r="C53" s="8"/>
      <c r="D53" s="19" t="s">
        <v>49</v>
      </c>
      <c r="E53" s="221" t="s">
        <v>1</v>
      </c>
      <c r="F53" s="223"/>
      <c r="G53" s="23" t="s">
        <v>103</v>
      </c>
      <c r="H53" s="24"/>
      <c r="I53" s="68"/>
      <c r="J53" s="19" t="s">
        <v>49</v>
      </c>
      <c r="K53" s="221" t="s">
        <v>1</v>
      </c>
      <c r="L53" s="223"/>
      <c r="M53" s="221" t="s">
        <v>105</v>
      </c>
      <c r="N53" s="222"/>
      <c r="O53" s="223"/>
      <c r="P53" s="19" t="s">
        <v>49</v>
      </c>
      <c r="Q53" s="222" t="s">
        <v>1</v>
      </c>
      <c r="R53" s="223"/>
      <c r="S53" s="221" t="s">
        <v>108</v>
      </c>
      <c r="T53" s="222"/>
      <c r="U53" s="223"/>
      <c r="V53" s="19" t="s">
        <v>49</v>
      </c>
      <c r="W53" s="222" t="s">
        <v>1</v>
      </c>
      <c r="X53" s="223"/>
      <c r="Y53" s="221" t="s">
        <v>109</v>
      </c>
      <c r="Z53" s="222"/>
      <c r="AA53" s="223"/>
      <c r="AB53" s="110" t="s">
        <v>49</v>
      </c>
      <c r="AC53" s="232" t="s">
        <v>1</v>
      </c>
      <c r="AD53" s="231"/>
      <c r="AE53" s="230" t="s">
        <v>115</v>
      </c>
      <c r="AF53" s="232"/>
      <c r="AG53" s="231"/>
      <c r="AH53" s="156" t="s">
        <v>49</v>
      </c>
      <c r="AI53" s="238" t="s">
        <v>1</v>
      </c>
      <c r="AJ53" s="237"/>
      <c r="AK53" s="236" t="s">
        <v>117</v>
      </c>
      <c r="AL53" s="238"/>
      <c r="AM53" s="237"/>
      <c r="AN53" s="190" t="s">
        <v>49</v>
      </c>
      <c r="AO53" s="227" t="s">
        <v>1</v>
      </c>
      <c r="AP53" s="220"/>
      <c r="AQ53" s="221" t="s">
        <v>118</v>
      </c>
      <c r="AR53" s="222"/>
      <c r="AS53" s="223"/>
      <c r="AT53" s="19" t="s">
        <v>49</v>
      </c>
      <c r="AU53" s="222" t="s">
        <v>1</v>
      </c>
      <c r="AV53" s="223"/>
      <c r="AW53" s="221" t="s">
        <v>122</v>
      </c>
      <c r="AX53" s="222"/>
      <c r="AY53" s="223"/>
    </row>
    <row r="54" spans="1:51" s="9" customFormat="1" ht="12.75">
      <c r="A54" s="10"/>
      <c r="B54" s="11"/>
      <c r="C54" s="11"/>
      <c r="D54" s="14" t="s">
        <v>50</v>
      </c>
      <c r="E54" s="38" t="s">
        <v>51</v>
      </c>
      <c r="F54" s="31"/>
      <c r="G54" s="32" t="s">
        <v>104</v>
      </c>
      <c r="H54" s="33"/>
      <c r="I54" s="69"/>
      <c r="J54" s="14" t="s">
        <v>50</v>
      </c>
      <c r="K54" s="38" t="s">
        <v>51</v>
      </c>
      <c r="L54" s="69"/>
      <c r="M54" s="224" t="s">
        <v>106</v>
      </c>
      <c r="N54" s="225"/>
      <c r="O54" s="226"/>
      <c r="P54" s="14" t="s">
        <v>50</v>
      </c>
      <c r="Q54" s="38" t="s">
        <v>51</v>
      </c>
      <c r="R54" s="31"/>
      <c r="S54" s="224" t="s">
        <v>107</v>
      </c>
      <c r="T54" s="225"/>
      <c r="U54" s="226"/>
      <c r="V54" s="14" t="s">
        <v>50</v>
      </c>
      <c r="W54" s="38" t="s">
        <v>51</v>
      </c>
      <c r="X54" s="31"/>
      <c r="Y54" s="224" t="s">
        <v>110</v>
      </c>
      <c r="Z54" s="225"/>
      <c r="AA54" s="226"/>
      <c r="AB54" s="111" t="s">
        <v>50</v>
      </c>
      <c r="AC54" s="124" t="s">
        <v>51</v>
      </c>
      <c r="AD54" s="113"/>
      <c r="AE54" s="233" t="s">
        <v>116</v>
      </c>
      <c r="AF54" s="234"/>
      <c r="AG54" s="235"/>
      <c r="AH54" s="157" t="s">
        <v>50</v>
      </c>
      <c r="AI54" s="180" t="s">
        <v>51</v>
      </c>
      <c r="AJ54" s="159"/>
      <c r="AK54" s="239" t="s">
        <v>116</v>
      </c>
      <c r="AL54" s="240"/>
      <c r="AM54" s="241"/>
      <c r="AN54" s="191" t="s">
        <v>50</v>
      </c>
      <c r="AO54" s="206" t="s">
        <v>51</v>
      </c>
      <c r="AP54" s="193"/>
      <c r="AQ54" s="224" t="s">
        <v>119</v>
      </c>
      <c r="AR54" s="225"/>
      <c r="AS54" s="226"/>
      <c r="AT54" s="14" t="s">
        <v>50</v>
      </c>
      <c r="AU54" s="38" t="s">
        <v>51</v>
      </c>
      <c r="AV54" s="31"/>
      <c r="AW54" s="224" t="s">
        <v>123</v>
      </c>
      <c r="AX54" s="225"/>
      <c r="AY54" s="226"/>
    </row>
    <row r="55" spans="1:51" s="9" customFormat="1" ht="12.75">
      <c r="A55" s="10"/>
      <c r="B55" s="11"/>
      <c r="C55" s="11"/>
      <c r="D55" s="14" t="s">
        <v>52</v>
      </c>
      <c r="E55" s="14" t="s">
        <v>5</v>
      </c>
      <c r="F55" s="14" t="s">
        <v>53</v>
      </c>
      <c r="G55" s="14" t="s">
        <v>54</v>
      </c>
      <c r="H55" s="14" t="s">
        <v>5</v>
      </c>
      <c r="I55" s="62" t="s">
        <v>53</v>
      </c>
      <c r="J55" s="14" t="s">
        <v>52</v>
      </c>
      <c r="K55" s="14" t="s">
        <v>5</v>
      </c>
      <c r="L55" s="62" t="s">
        <v>53</v>
      </c>
      <c r="M55" s="14" t="s">
        <v>54</v>
      </c>
      <c r="N55" s="14" t="s">
        <v>5</v>
      </c>
      <c r="O55" s="46" t="s">
        <v>53</v>
      </c>
      <c r="P55" s="46" t="s">
        <v>52</v>
      </c>
      <c r="Q55" s="47" t="s">
        <v>5</v>
      </c>
      <c r="R55" s="47" t="s">
        <v>53</v>
      </c>
      <c r="S55" s="47" t="s">
        <v>54</v>
      </c>
      <c r="T55" s="47" t="s">
        <v>5</v>
      </c>
      <c r="U55" s="47" t="s">
        <v>53</v>
      </c>
      <c r="V55" s="46" t="s">
        <v>52</v>
      </c>
      <c r="W55" s="47" t="s">
        <v>5</v>
      </c>
      <c r="X55" s="47" t="s">
        <v>53</v>
      </c>
      <c r="Y55" s="47" t="s">
        <v>54</v>
      </c>
      <c r="Z55" s="47" t="s">
        <v>5</v>
      </c>
      <c r="AA55" s="47" t="s">
        <v>53</v>
      </c>
      <c r="AB55" s="114" t="s">
        <v>52</v>
      </c>
      <c r="AC55" s="115" t="s">
        <v>5</v>
      </c>
      <c r="AD55" s="115" t="s">
        <v>53</v>
      </c>
      <c r="AE55" s="115" t="s">
        <v>54</v>
      </c>
      <c r="AF55" s="115" t="s">
        <v>5</v>
      </c>
      <c r="AG55" s="115" t="s">
        <v>53</v>
      </c>
      <c r="AH55" s="160" t="s">
        <v>52</v>
      </c>
      <c r="AI55" s="161" t="s">
        <v>5</v>
      </c>
      <c r="AJ55" s="161" t="s">
        <v>53</v>
      </c>
      <c r="AK55" s="161" t="s">
        <v>54</v>
      </c>
      <c r="AL55" s="162" t="s">
        <v>5</v>
      </c>
      <c r="AM55" s="163" t="s">
        <v>53</v>
      </c>
      <c r="AN55" s="194" t="s">
        <v>52</v>
      </c>
      <c r="AO55" s="195" t="s">
        <v>5</v>
      </c>
      <c r="AP55" s="195" t="s">
        <v>53</v>
      </c>
      <c r="AQ55" s="47" t="s">
        <v>54</v>
      </c>
      <c r="AR55" s="47" t="s">
        <v>5</v>
      </c>
      <c r="AS55" s="47" t="s">
        <v>53</v>
      </c>
      <c r="AT55" s="46" t="s">
        <v>52</v>
      </c>
      <c r="AU55" s="47" t="s">
        <v>5</v>
      </c>
      <c r="AV55" s="47" t="s">
        <v>53</v>
      </c>
      <c r="AW55" s="47" t="s">
        <v>54</v>
      </c>
      <c r="AX55" s="47" t="s">
        <v>5</v>
      </c>
      <c r="AY55" s="47" t="s">
        <v>53</v>
      </c>
    </row>
    <row r="56" spans="1:51" s="9" customFormat="1" ht="12.75">
      <c r="A56" s="10"/>
      <c r="B56" s="11"/>
      <c r="C56" s="11"/>
      <c r="D56" s="28" t="s">
        <v>55</v>
      </c>
      <c r="E56" s="14" t="s">
        <v>11</v>
      </c>
      <c r="F56" s="14" t="s">
        <v>56</v>
      </c>
      <c r="G56" s="14" t="s">
        <v>57</v>
      </c>
      <c r="H56" s="14" t="s">
        <v>11</v>
      </c>
      <c r="I56" s="62" t="s">
        <v>56</v>
      </c>
      <c r="J56" s="28" t="s">
        <v>55</v>
      </c>
      <c r="K56" s="14" t="s">
        <v>11</v>
      </c>
      <c r="L56" s="62" t="s">
        <v>56</v>
      </c>
      <c r="M56" s="14" t="s">
        <v>57</v>
      </c>
      <c r="N56" s="14" t="s">
        <v>11</v>
      </c>
      <c r="O56" s="46" t="s">
        <v>56</v>
      </c>
      <c r="P56" s="25" t="s">
        <v>55</v>
      </c>
      <c r="Q56" s="48" t="s">
        <v>11</v>
      </c>
      <c r="R56" s="48" t="s">
        <v>56</v>
      </c>
      <c r="S56" s="48" t="s">
        <v>57</v>
      </c>
      <c r="T56" s="48" t="s">
        <v>11</v>
      </c>
      <c r="U56" s="48" t="s">
        <v>56</v>
      </c>
      <c r="V56" s="25" t="s">
        <v>55</v>
      </c>
      <c r="W56" s="48" t="s">
        <v>11</v>
      </c>
      <c r="X56" s="48" t="s">
        <v>56</v>
      </c>
      <c r="Y56" s="48" t="s">
        <v>57</v>
      </c>
      <c r="Z56" s="48" t="s">
        <v>11</v>
      </c>
      <c r="AA56" s="48" t="s">
        <v>56</v>
      </c>
      <c r="AB56" s="116" t="s">
        <v>55</v>
      </c>
      <c r="AC56" s="117" t="s">
        <v>11</v>
      </c>
      <c r="AD56" s="117" t="s">
        <v>56</v>
      </c>
      <c r="AE56" s="117" t="s">
        <v>57</v>
      </c>
      <c r="AF56" s="117" t="s">
        <v>11</v>
      </c>
      <c r="AG56" s="117" t="s">
        <v>56</v>
      </c>
      <c r="AH56" s="164" t="s">
        <v>55</v>
      </c>
      <c r="AI56" s="165" t="s">
        <v>11</v>
      </c>
      <c r="AJ56" s="165" t="s">
        <v>56</v>
      </c>
      <c r="AK56" s="165" t="s">
        <v>57</v>
      </c>
      <c r="AL56" s="166" t="s">
        <v>11</v>
      </c>
      <c r="AM56" s="167" t="s">
        <v>56</v>
      </c>
      <c r="AN56" s="196" t="s">
        <v>55</v>
      </c>
      <c r="AO56" s="197" t="s">
        <v>11</v>
      </c>
      <c r="AP56" s="197" t="s">
        <v>56</v>
      </c>
      <c r="AQ56" s="48" t="s">
        <v>57</v>
      </c>
      <c r="AR56" s="48" t="s">
        <v>11</v>
      </c>
      <c r="AS56" s="48" t="s">
        <v>56</v>
      </c>
      <c r="AT56" s="25" t="s">
        <v>55</v>
      </c>
      <c r="AU56" s="48" t="s">
        <v>11</v>
      </c>
      <c r="AV56" s="48" t="s">
        <v>56</v>
      </c>
      <c r="AW56" s="48" t="s">
        <v>57</v>
      </c>
      <c r="AX56" s="48" t="s">
        <v>11</v>
      </c>
      <c r="AY56" s="48" t="s">
        <v>56</v>
      </c>
    </row>
    <row r="57" spans="1:51" s="9" customFormat="1" ht="12.75">
      <c r="A57" s="10"/>
      <c r="B57" s="11"/>
      <c r="C57" s="11"/>
      <c r="D57" s="28" t="s">
        <v>58</v>
      </c>
      <c r="E57" s="28" t="s">
        <v>16</v>
      </c>
      <c r="F57" s="28" t="s">
        <v>59</v>
      </c>
      <c r="G57" s="28" t="s">
        <v>55</v>
      </c>
      <c r="H57" s="28" t="s">
        <v>16</v>
      </c>
      <c r="I57" s="63" t="s">
        <v>59</v>
      </c>
      <c r="J57" s="28" t="s">
        <v>58</v>
      </c>
      <c r="K57" s="28" t="s">
        <v>16</v>
      </c>
      <c r="L57" s="63" t="s">
        <v>59</v>
      </c>
      <c r="M57" s="28" t="s">
        <v>55</v>
      </c>
      <c r="N57" s="28" t="s">
        <v>16</v>
      </c>
      <c r="O57" s="25" t="s">
        <v>59</v>
      </c>
      <c r="P57" s="25" t="s">
        <v>58</v>
      </c>
      <c r="Q57" s="49" t="s">
        <v>16</v>
      </c>
      <c r="R57" s="49" t="s">
        <v>59</v>
      </c>
      <c r="S57" s="49" t="s">
        <v>55</v>
      </c>
      <c r="T57" s="49" t="s">
        <v>16</v>
      </c>
      <c r="U57" s="49" t="s">
        <v>59</v>
      </c>
      <c r="V57" s="25" t="s">
        <v>58</v>
      </c>
      <c r="W57" s="49" t="s">
        <v>16</v>
      </c>
      <c r="X57" s="49" t="s">
        <v>59</v>
      </c>
      <c r="Y57" s="49" t="s">
        <v>55</v>
      </c>
      <c r="Z57" s="49" t="s">
        <v>16</v>
      </c>
      <c r="AA57" s="49" t="s">
        <v>59</v>
      </c>
      <c r="AB57" s="116" t="s">
        <v>58</v>
      </c>
      <c r="AC57" s="118" t="s">
        <v>16</v>
      </c>
      <c r="AD57" s="118" t="s">
        <v>59</v>
      </c>
      <c r="AE57" s="118" t="s">
        <v>55</v>
      </c>
      <c r="AF57" s="118" t="s">
        <v>16</v>
      </c>
      <c r="AG57" s="118" t="s">
        <v>59</v>
      </c>
      <c r="AH57" s="164" t="s">
        <v>58</v>
      </c>
      <c r="AI57" s="168" t="s">
        <v>16</v>
      </c>
      <c r="AJ57" s="168" t="s">
        <v>59</v>
      </c>
      <c r="AK57" s="168" t="s">
        <v>55</v>
      </c>
      <c r="AL57" s="169" t="s">
        <v>16</v>
      </c>
      <c r="AM57" s="170" t="s">
        <v>59</v>
      </c>
      <c r="AN57" s="196" t="s">
        <v>58</v>
      </c>
      <c r="AO57" s="198" t="s">
        <v>16</v>
      </c>
      <c r="AP57" s="198" t="s">
        <v>59</v>
      </c>
      <c r="AQ57" s="49" t="s">
        <v>55</v>
      </c>
      <c r="AR57" s="49" t="s">
        <v>16</v>
      </c>
      <c r="AS57" s="49" t="s">
        <v>59</v>
      </c>
      <c r="AT57" s="25" t="s">
        <v>58</v>
      </c>
      <c r="AU57" s="49" t="s">
        <v>16</v>
      </c>
      <c r="AV57" s="49" t="s">
        <v>59</v>
      </c>
      <c r="AW57" s="49" t="s">
        <v>55</v>
      </c>
      <c r="AX57" s="49" t="s">
        <v>16</v>
      </c>
      <c r="AY57" s="49" t="s">
        <v>59</v>
      </c>
    </row>
    <row r="58" spans="1:51" s="9" customFormat="1" ht="12.75">
      <c r="A58" s="12"/>
      <c r="B58" s="13"/>
      <c r="C58" s="13"/>
      <c r="D58" s="29" t="s">
        <v>60</v>
      </c>
      <c r="E58" s="29" t="s">
        <v>22</v>
      </c>
      <c r="F58" s="29" t="s">
        <v>61</v>
      </c>
      <c r="G58" s="29" t="s">
        <v>62</v>
      </c>
      <c r="H58" s="29" t="s">
        <v>22</v>
      </c>
      <c r="I58" s="64" t="s">
        <v>61</v>
      </c>
      <c r="J58" s="29" t="s">
        <v>60</v>
      </c>
      <c r="K58" s="29" t="s">
        <v>22</v>
      </c>
      <c r="L58" s="64" t="s">
        <v>61</v>
      </c>
      <c r="M58" s="29" t="s">
        <v>62</v>
      </c>
      <c r="N58" s="29" t="s">
        <v>22</v>
      </c>
      <c r="O58" s="30" t="s">
        <v>61</v>
      </c>
      <c r="P58" s="30" t="s">
        <v>60</v>
      </c>
      <c r="Q58" s="50" t="s">
        <v>22</v>
      </c>
      <c r="R58" s="50" t="s">
        <v>61</v>
      </c>
      <c r="S58" s="50" t="s">
        <v>62</v>
      </c>
      <c r="T58" s="50" t="s">
        <v>22</v>
      </c>
      <c r="U58" s="50" t="s">
        <v>61</v>
      </c>
      <c r="V58" s="30" t="s">
        <v>60</v>
      </c>
      <c r="W58" s="50" t="s">
        <v>22</v>
      </c>
      <c r="X58" s="50" t="s">
        <v>61</v>
      </c>
      <c r="Y58" s="50" t="s">
        <v>62</v>
      </c>
      <c r="Z58" s="50" t="s">
        <v>22</v>
      </c>
      <c r="AA58" s="50" t="s">
        <v>61</v>
      </c>
      <c r="AB58" s="119" t="s">
        <v>60</v>
      </c>
      <c r="AC58" s="120" t="s">
        <v>22</v>
      </c>
      <c r="AD58" s="120" t="s">
        <v>61</v>
      </c>
      <c r="AE58" s="120" t="s">
        <v>62</v>
      </c>
      <c r="AF58" s="120" t="s">
        <v>22</v>
      </c>
      <c r="AG58" s="120" t="s">
        <v>61</v>
      </c>
      <c r="AH58" s="171" t="s">
        <v>60</v>
      </c>
      <c r="AI58" s="172" t="s">
        <v>22</v>
      </c>
      <c r="AJ58" s="172" t="s">
        <v>61</v>
      </c>
      <c r="AK58" s="172" t="s">
        <v>62</v>
      </c>
      <c r="AL58" s="173" t="s">
        <v>22</v>
      </c>
      <c r="AM58" s="174" t="s">
        <v>61</v>
      </c>
      <c r="AN58" s="199" t="s">
        <v>60</v>
      </c>
      <c r="AO58" s="200" t="s">
        <v>22</v>
      </c>
      <c r="AP58" s="200" t="s">
        <v>61</v>
      </c>
      <c r="AQ58" s="50" t="s">
        <v>62</v>
      </c>
      <c r="AR58" s="50" t="s">
        <v>22</v>
      </c>
      <c r="AS58" s="50" t="s">
        <v>61</v>
      </c>
      <c r="AT58" s="30" t="s">
        <v>60</v>
      </c>
      <c r="AU58" s="50" t="s">
        <v>22</v>
      </c>
      <c r="AV58" s="50" t="s">
        <v>61</v>
      </c>
      <c r="AW58" s="50" t="s">
        <v>62</v>
      </c>
      <c r="AX58" s="50" t="s">
        <v>22</v>
      </c>
      <c r="AY58" s="50" t="s">
        <v>61</v>
      </c>
    </row>
    <row r="59" spans="1:21" ht="12.75">
      <c r="A59" s="15"/>
      <c r="B59" s="15"/>
      <c r="C59" s="15"/>
      <c r="O59" s="87"/>
      <c r="U59" s="87"/>
    </row>
    <row r="60" spans="1:51" s="1" customFormat="1" ht="18.75" customHeight="1">
      <c r="A60" s="6" t="s">
        <v>63</v>
      </c>
      <c r="B60" s="6"/>
      <c r="C60" s="6"/>
      <c r="D60" s="35">
        <v>2621795</v>
      </c>
      <c r="E60" s="35">
        <v>15751.2</v>
      </c>
      <c r="F60" s="20">
        <v>5.8</v>
      </c>
      <c r="G60" s="20" t="e">
        <f>D60/#REF!*100</f>
        <v>#REF!</v>
      </c>
      <c r="H60" s="20" t="e">
        <f>E60/#REF!*100</f>
        <v>#REF!</v>
      </c>
      <c r="I60" s="65" t="e">
        <f>F60/#REF!*100</f>
        <v>#REF!</v>
      </c>
      <c r="J60" s="54">
        <v>2856236</v>
      </c>
      <c r="K60" s="51">
        <v>32652.3</v>
      </c>
      <c r="L60" s="65">
        <v>11.4</v>
      </c>
      <c r="M60" s="20">
        <f>J60/D60*100</f>
        <v>108.94200347471865</v>
      </c>
      <c r="N60" s="20">
        <f>K60/E60*100</f>
        <v>207.3003961602925</v>
      </c>
      <c r="O60" s="85">
        <f>L60/F60*100</f>
        <v>196.55172413793105</v>
      </c>
      <c r="P60" s="92">
        <v>2980381</v>
      </c>
      <c r="Q60" s="92">
        <v>16698.9</v>
      </c>
      <c r="R60" s="97">
        <v>5.6</v>
      </c>
      <c r="S60" s="20">
        <f>P60/J60*100</f>
        <v>104.34645456467884</v>
      </c>
      <c r="T60" s="20">
        <f>Q60/K60*100</f>
        <v>51.14157348793194</v>
      </c>
      <c r="U60" s="85">
        <f>R60/L60*100</f>
        <v>49.122807017543856</v>
      </c>
      <c r="V60" s="35">
        <v>3340380</v>
      </c>
      <c r="W60" s="35">
        <v>43156.4</v>
      </c>
      <c r="X60" s="20">
        <f>W60/V60*1000</f>
        <v>12.919607948796244</v>
      </c>
      <c r="Y60" s="20">
        <f>V60/P60*100</f>
        <v>112.07895903241901</v>
      </c>
      <c r="Z60" s="20">
        <f>W60/Q60*100</f>
        <v>258.4385797866925</v>
      </c>
      <c r="AA60" s="20">
        <f>X60/R60*100</f>
        <v>230.70728479993298</v>
      </c>
      <c r="AB60" s="121">
        <v>3432790</v>
      </c>
      <c r="AC60" s="121">
        <v>33199</v>
      </c>
      <c r="AD60" s="106">
        <v>9.7</v>
      </c>
      <c r="AE60" s="106">
        <f>AB60/V60*100</f>
        <v>102.76645172106167</v>
      </c>
      <c r="AF60" s="106">
        <f>AC60/W60*100</f>
        <v>76.92717650221056</v>
      </c>
      <c r="AG60" s="106">
        <f>AD60/X60*100</f>
        <v>75.07967763761573</v>
      </c>
      <c r="AH60" s="175">
        <v>3520810</v>
      </c>
      <c r="AI60" s="175">
        <v>23568.3</v>
      </c>
      <c r="AJ60" s="176">
        <v>6.7</v>
      </c>
      <c r="AK60" s="176">
        <f>AH60/AB60*100</f>
        <v>102.5640950946606</v>
      </c>
      <c r="AL60" s="176">
        <f>AI60/AC60*100</f>
        <v>70.99099370462966</v>
      </c>
      <c r="AM60" s="177">
        <f>AJ60/AD60*100</f>
        <v>69.07216494845362</v>
      </c>
      <c r="AN60" s="201">
        <v>3567302</v>
      </c>
      <c r="AO60" s="201">
        <v>42693.1</v>
      </c>
      <c r="AP60" s="207">
        <v>12</v>
      </c>
      <c r="AQ60" s="136">
        <f>AN60/AH60*100</f>
        <v>101.32049159142356</v>
      </c>
      <c r="AR60" s="136">
        <f>AO60/AI60*100</f>
        <v>181.14628547667843</v>
      </c>
      <c r="AS60" s="136">
        <f>AP60/AJ60*100</f>
        <v>179.1044776119403</v>
      </c>
      <c r="AT60" s="145">
        <v>3569905</v>
      </c>
      <c r="AU60" s="145">
        <v>32003.2</v>
      </c>
      <c r="AV60" s="136">
        <v>9</v>
      </c>
      <c r="AW60" s="136">
        <f>AT60/AN60*100</f>
        <v>100.07296831050469</v>
      </c>
      <c r="AX60" s="136">
        <f>AU60/AO60*100</f>
        <v>74.96105928124217</v>
      </c>
      <c r="AY60" s="136">
        <f>AV60/AP60*100</f>
        <v>75</v>
      </c>
    </row>
    <row r="61" spans="1:51" s="2" customFormat="1" ht="12" customHeight="1">
      <c r="A61" s="5" t="s">
        <v>64</v>
      </c>
      <c r="B61" s="5"/>
      <c r="C61" s="5"/>
      <c r="D61" s="35"/>
      <c r="E61" s="37"/>
      <c r="F61" s="20"/>
      <c r="G61" s="20"/>
      <c r="H61" s="20"/>
      <c r="I61" s="65"/>
      <c r="J61" s="54"/>
      <c r="K61" s="53"/>
      <c r="L61" s="65"/>
      <c r="M61" s="20"/>
      <c r="N61" s="20"/>
      <c r="O61" s="85"/>
      <c r="P61" s="92"/>
      <c r="Q61" s="96"/>
      <c r="R61" s="20"/>
      <c r="S61" s="20"/>
      <c r="T61" s="20"/>
      <c r="U61" s="85"/>
      <c r="V61" s="35"/>
      <c r="W61" s="37"/>
      <c r="X61" s="20"/>
      <c r="Y61" s="20"/>
      <c r="Z61" s="20"/>
      <c r="AA61" s="20"/>
      <c r="AB61" s="121"/>
      <c r="AC61" s="123"/>
      <c r="AD61" s="106"/>
      <c r="AE61" s="106"/>
      <c r="AF61" s="106"/>
      <c r="AG61" s="106"/>
      <c r="AH61" s="175"/>
      <c r="AI61" s="179"/>
      <c r="AJ61" s="176"/>
      <c r="AK61" s="176"/>
      <c r="AL61" s="176"/>
      <c r="AM61" s="177"/>
      <c r="AN61" s="208"/>
      <c r="AO61" s="208"/>
      <c r="AP61" s="209"/>
      <c r="AQ61" s="136"/>
      <c r="AR61" s="136"/>
      <c r="AS61" s="136"/>
      <c r="AT61" s="147"/>
      <c r="AU61" s="147"/>
      <c r="AV61" s="143"/>
      <c r="AW61" s="136"/>
      <c r="AX61" s="136"/>
      <c r="AY61" s="136"/>
    </row>
    <row r="62" spans="1:51" s="1" customFormat="1" ht="18.75" customHeight="1">
      <c r="A62" s="6" t="s">
        <v>65</v>
      </c>
      <c r="B62" s="6"/>
      <c r="C62" s="6"/>
      <c r="D62" s="35">
        <v>1147403</v>
      </c>
      <c r="E62" s="35">
        <v>5846</v>
      </c>
      <c r="F62" s="20">
        <v>5.1</v>
      </c>
      <c r="G62" s="20" t="e">
        <f>D62/#REF!*100</f>
        <v>#REF!</v>
      </c>
      <c r="H62" s="20" t="e">
        <f>E62/#REF!*100</f>
        <v>#REF!</v>
      </c>
      <c r="I62" s="65" t="e">
        <f>F62/#REF!*100</f>
        <v>#REF!</v>
      </c>
      <c r="J62" s="54">
        <v>1195986</v>
      </c>
      <c r="K62" s="51">
        <v>11554</v>
      </c>
      <c r="L62" s="65">
        <v>9.6</v>
      </c>
      <c r="M62" s="20">
        <f>J62/D62*100</f>
        <v>104.23417055733688</v>
      </c>
      <c r="N62" s="20">
        <f>K62/E62*100</f>
        <v>197.63941156346218</v>
      </c>
      <c r="O62" s="85">
        <f>L62/F62*100</f>
        <v>188.23529411764704</v>
      </c>
      <c r="P62" s="92">
        <v>1233104</v>
      </c>
      <c r="Q62" s="92">
        <v>5221.1</v>
      </c>
      <c r="R62" s="20">
        <v>4.2</v>
      </c>
      <c r="S62" s="20">
        <f>P62/J62*100</f>
        <v>103.1035480348432</v>
      </c>
      <c r="T62" s="20">
        <f>Q62/K62*100</f>
        <v>45.18867924528302</v>
      </c>
      <c r="U62" s="85">
        <f>R62/L62*100</f>
        <v>43.75000000000001</v>
      </c>
      <c r="V62" s="35">
        <v>1169586</v>
      </c>
      <c r="W62" s="35">
        <v>11075.3</v>
      </c>
      <c r="X62" s="20">
        <v>9.5</v>
      </c>
      <c r="Y62" s="20">
        <f aca="true" t="shared" si="7" ref="Y62:Y70">V62/P62*100</f>
        <v>94.84893407206529</v>
      </c>
      <c r="Z62" s="20">
        <f aca="true" t="shared" si="8" ref="Z62:Z70">W62/Q62*100</f>
        <v>212.1257972457911</v>
      </c>
      <c r="AA62" s="20">
        <f aca="true" t="shared" si="9" ref="AA62:AA70">X62/R62*100</f>
        <v>226.19047619047618</v>
      </c>
      <c r="AB62" s="121">
        <v>1308157</v>
      </c>
      <c r="AC62" s="121">
        <v>9438.6</v>
      </c>
      <c r="AD62" s="106">
        <v>7.2</v>
      </c>
      <c r="AE62" s="106">
        <f>AB62/V62*100</f>
        <v>111.84786753603413</v>
      </c>
      <c r="AF62" s="106">
        <f>AC62/W62*100</f>
        <v>85.22207073397561</v>
      </c>
      <c r="AG62" s="106">
        <f>AD62/X62*100</f>
        <v>75.78947368421053</v>
      </c>
      <c r="AH62" s="175">
        <v>1322738</v>
      </c>
      <c r="AI62" s="175">
        <v>5675.2</v>
      </c>
      <c r="AJ62" s="176">
        <v>4.3</v>
      </c>
      <c r="AK62" s="176">
        <f>AH62/AB62*100</f>
        <v>101.1146215630081</v>
      </c>
      <c r="AL62" s="176">
        <f>AI62/AC62*100</f>
        <v>60.1275612908694</v>
      </c>
      <c r="AM62" s="177">
        <f>AJ62/AD62*100</f>
        <v>59.72222222222222</v>
      </c>
      <c r="AN62" s="201">
        <v>1339634</v>
      </c>
      <c r="AO62" s="201">
        <v>12508.1</v>
      </c>
      <c r="AP62" s="207">
        <v>9.3</v>
      </c>
      <c r="AQ62" s="136">
        <f aca="true" t="shared" si="10" ref="AQ62:AQ70">AN62/AH62*100</f>
        <v>101.27735046547389</v>
      </c>
      <c r="AR62" s="136">
        <f aca="true" t="shared" si="11" ref="AR62:AR70">AO62/AI62*100</f>
        <v>220.39928108260503</v>
      </c>
      <c r="AS62" s="136">
        <f aca="true" t="shared" si="12" ref="AS62:AS70">AP62/AJ62*100</f>
        <v>216.27906976744188</v>
      </c>
      <c r="AT62" s="145">
        <v>1366415</v>
      </c>
      <c r="AU62" s="145">
        <v>8058.6</v>
      </c>
      <c r="AV62" s="136">
        <v>5.9</v>
      </c>
      <c r="AW62" s="136">
        <f>AT62/AN62*100</f>
        <v>101.99912812006862</v>
      </c>
      <c r="AX62" s="136">
        <f>AU62/AO62*100</f>
        <v>64.42705127077653</v>
      </c>
      <c r="AY62" s="136">
        <f>AV62/AP62*100</f>
        <v>63.44086021505376</v>
      </c>
    </row>
    <row r="63" spans="1:51" s="2" customFormat="1" ht="12" customHeight="1">
      <c r="A63" s="5" t="s">
        <v>66</v>
      </c>
      <c r="B63" s="5"/>
      <c r="C63" s="5"/>
      <c r="D63" s="35"/>
      <c r="E63" s="37"/>
      <c r="F63" s="20"/>
      <c r="G63" s="20"/>
      <c r="H63" s="20"/>
      <c r="I63" s="65"/>
      <c r="J63" s="54"/>
      <c r="K63" s="53"/>
      <c r="L63" s="65"/>
      <c r="M63" s="20"/>
      <c r="N63" s="20"/>
      <c r="O63" s="85"/>
      <c r="P63" s="92"/>
      <c r="Q63" s="96"/>
      <c r="R63" s="20"/>
      <c r="S63" s="20"/>
      <c r="T63" s="20"/>
      <c r="U63" s="85"/>
      <c r="V63" s="35"/>
      <c r="W63" s="37"/>
      <c r="X63" s="20"/>
      <c r="Y63" s="20"/>
      <c r="Z63" s="20"/>
      <c r="AA63" s="20"/>
      <c r="AB63" s="121"/>
      <c r="AC63" s="123"/>
      <c r="AD63" s="106"/>
      <c r="AE63" s="106"/>
      <c r="AF63" s="106"/>
      <c r="AG63" s="106"/>
      <c r="AH63" s="175"/>
      <c r="AI63" s="179"/>
      <c r="AJ63" s="176"/>
      <c r="AK63" s="176"/>
      <c r="AL63" s="176"/>
      <c r="AM63" s="177"/>
      <c r="AN63" s="208"/>
      <c r="AO63" s="208"/>
      <c r="AP63" s="209"/>
      <c r="AQ63" s="136"/>
      <c r="AR63" s="136"/>
      <c r="AS63" s="136"/>
      <c r="AT63" s="147"/>
      <c r="AU63" s="147"/>
      <c r="AV63" s="143"/>
      <c r="AW63" s="136"/>
      <c r="AX63" s="136"/>
      <c r="AY63" s="136"/>
    </row>
    <row r="64" spans="1:51" s="1" customFormat="1" ht="18.75" customHeight="1">
      <c r="A64" s="6" t="s">
        <v>67</v>
      </c>
      <c r="B64" s="6"/>
      <c r="C64" s="6"/>
      <c r="D64" s="35">
        <v>5562731</v>
      </c>
      <c r="E64" s="35">
        <v>35311.8</v>
      </c>
      <c r="F64" s="20">
        <v>6.3</v>
      </c>
      <c r="G64" s="20" t="e">
        <f>D64/#REF!*100</f>
        <v>#REF!</v>
      </c>
      <c r="H64" s="20" t="e">
        <f>E64/#REF!*100</f>
        <v>#REF!</v>
      </c>
      <c r="I64" s="65" t="e">
        <f>F64/#REF!*100</f>
        <v>#REF!</v>
      </c>
      <c r="J64" s="54">
        <v>5722657</v>
      </c>
      <c r="K64" s="51">
        <v>83342.3</v>
      </c>
      <c r="L64" s="65">
        <v>14.5</v>
      </c>
      <c r="M64" s="20">
        <f>J64/D64*100</f>
        <v>102.87495476592343</v>
      </c>
      <c r="N64" s="20">
        <f>K64/E64*100</f>
        <v>236.01827151263882</v>
      </c>
      <c r="O64" s="85">
        <f>L64/F64*100</f>
        <v>230.15873015873018</v>
      </c>
      <c r="P64" s="92">
        <v>5753933</v>
      </c>
      <c r="Q64" s="92">
        <v>26817.5</v>
      </c>
      <c r="R64" s="97">
        <v>4.7</v>
      </c>
      <c r="S64" s="20">
        <f>P64/J64*100</f>
        <v>100.54652934816816</v>
      </c>
      <c r="T64" s="20">
        <f>Q64/K64*100</f>
        <v>32.17753769694381</v>
      </c>
      <c r="U64" s="85">
        <f>R64/L64*100</f>
        <v>32.41379310344828</v>
      </c>
      <c r="V64" s="35">
        <v>5907930</v>
      </c>
      <c r="W64" s="35">
        <v>45684.9</v>
      </c>
      <c r="X64" s="20">
        <v>7.7</v>
      </c>
      <c r="Y64" s="20">
        <f t="shared" si="7"/>
        <v>102.67637805306389</v>
      </c>
      <c r="Z64" s="20">
        <f t="shared" si="8"/>
        <v>170.35480563065164</v>
      </c>
      <c r="AA64" s="20">
        <f t="shared" si="9"/>
        <v>163.82978723404256</v>
      </c>
      <c r="AB64" s="130">
        <v>5631640</v>
      </c>
      <c r="AC64" s="130">
        <v>36895</v>
      </c>
      <c r="AD64" s="132">
        <v>6.6</v>
      </c>
      <c r="AE64" s="106">
        <f>AB64/V64*100</f>
        <v>95.32340430573822</v>
      </c>
      <c r="AF64" s="106">
        <f>AC64/W64*100</f>
        <v>80.7597258612802</v>
      </c>
      <c r="AG64" s="106">
        <f>AD64/X64*100</f>
        <v>85.71428571428571</v>
      </c>
      <c r="AH64" s="175">
        <v>5790991</v>
      </c>
      <c r="AI64" s="175">
        <v>23302.7</v>
      </c>
      <c r="AJ64" s="176">
        <v>4</v>
      </c>
      <c r="AK64" s="176">
        <f>AH64/AB64*100</f>
        <v>102.82956652058726</v>
      </c>
      <c r="AL64" s="176">
        <f>AI64/AC64*100</f>
        <v>63.159506708226054</v>
      </c>
      <c r="AM64" s="177">
        <f>AJ64/AD64*100</f>
        <v>60.60606060606061</v>
      </c>
      <c r="AN64" s="201">
        <v>5807952</v>
      </c>
      <c r="AO64" s="201">
        <v>60241.1</v>
      </c>
      <c r="AP64" s="207">
        <v>10.4</v>
      </c>
      <c r="AQ64" s="136">
        <f t="shared" si="10"/>
        <v>100.29288596718592</v>
      </c>
      <c r="AR64" s="136">
        <f t="shared" si="11"/>
        <v>258.5155368262047</v>
      </c>
      <c r="AS64" s="136">
        <f t="shared" si="12"/>
        <v>260</v>
      </c>
      <c r="AT64" s="145">
        <v>5828276</v>
      </c>
      <c r="AU64" s="145">
        <v>28529</v>
      </c>
      <c r="AV64" s="136">
        <v>4.9</v>
      </c>
      <c r="AW64" s="136">
        <f>AT64/AN64*100</f>
        <v>100.34993402149328</v>
      </c>
      <c r="AX64" s="136">
        <f>AU64/AO64*100</f>
        <v>47.358032970845485</v>
      </c>
      <c r="AY64" s="136">
        <f>AV64/AP64*100</f>
        <v>47.11538461538461</v>
      </c>
    </row>
    <row r="65" spans="1:51" s="2" customFormat="1" ht="12" customHeight="1">
      <c r="A65" s="5" t="s">
        <v>68</v>
      </c>
      <c r="B65" s="5"/>
      <c r="C65" s="5"/>
      <c r="D65" s="35"/>
      <c r="E65" s="37"/>
      <c r="F65" s="20"/>
      <c r="G65" s="20"/>
      <c r="H65" s="20"/>
      <c r="I65" s="65"/>
      <c r="J65" s="35"/>
      <c r="K65" s="37"/>
      <c r="L65" s="65"/>
      <c r="M65" s="20"/>
      <c r="N65" s="20"/>
      <c r="O65" s="85"/>
      <c r="P65" s="92"/>
      <c r="Q65" s="96"/>
      <c r="R65" s="20"/>
      <c r="S65" s="20"/>
      <c r="T65" s="20"/>
      <c r="U65" s="85"/>
      <c r="V65" s="35"/>
      <c r="W65" s="37"/>
      <c r="X65" s="20"/>
      <c r="Y65" s="20"/>
      <c r="Z65" s="20"/>
      <c r="AA65" s="20"/>
      <c r="AB65" s="121"/>
      <c r="AC65" s="123"/>
      <c r="AD65" s="106"/>
      <c r="AE65" s="106"/>
      <c r="AF65" s="106"/>
      <c r="AG65" s="106"/>
      <c r="AH65" s="175"/>
      <c r="AI65" s="179"/>
      <c r="AJ65" s="176"/>
      <c r="AK65" s="176"/>
      <c r="AL65" s="176"/>
      <c r="AM65" s="177"/>
      <c r="AN65" s="208"/>
      <c r="AO65" s="208"/>
      <c r="AP65" s="209"/>
      <c r="AQ65" s="136"/>
      <c r="AR65" s="136"/>
      <c r="AS65" s="136"/>
      <c r="AT65" s="147"/>
      <c r="AU65" s="147"/>
      <c r="AV65" s="143"/>
      <c r="AW65" s="136"/>
      <c r="AX65" s="136"/>
      <c r="AY65" s="136"/>
    </row>
    <row r="66" spans="1:51" s="1" customFormat="1" ht="18.75" customHeight="1">
      <c r="A66" s="6" t="s">
        <v>69</v>
      </c>
      <c r="B66" s="6"/>
      <c r="C66" s="6"/>
      <c r="D66" s="35">
        <v>442807</v>
      </c>
      <c r="E66" s="35">
        <v>7257.4</v>
      </c>
      <c r="F66" s="20">
        <v>16.4</v>
      </c>
      <c r="G66" s="20" t="e">
        <f>D66/#REF!*100</f>
        <v>#REF!</v>
      </c>
      <c r="H66" s="20" t="e">
        <f>E66/#REF!*100</f>
        <v>#REF!</v>
      </c>
      <c r="I66" s="65" t="e">
        <f>F66/#REF!*100</f>
        <v>#REF!</v>
      </c>
      <c r="J66" s="35">
        <v>466010</v>
      </c>
      <c r="K66" s="35">
        <v>6947</v>
      </c>
      <c r="L66" s="65">
        <v>14.9</v>
      </c>
      <c r="M66" s="20">
        <f>J66/D66*100</f>
        <v>105.23998039778053</v>
      </c>
      <c r="N66" s="20">
        <f>K66/E66*100</f>
        <v>95.7229861934026</v>
      </c>
      <c r="O66" s="85">
        <f>L66/F66*100</f>
        <v>90.85365853658539</v>
      </c>
      <c r="P66" s="92">
        <v>482230</v>
      </c>
      <c r="Q66" s="35">
        <v>7654.6</v>
      </c>
      <c r="R66" s="20">
        <v>15.9</v>
      </c>
      <c r="S66" s="20">
        <f>P66/J66*100</f>
        <v>103.48061200403424</v>
      </c>
      <c r="T66" s="20">
        <f>Q66/K66*100</f>
        <v>110.18569166546712</v>
      </c>
      <c r="U66" s="85">
        <f>R66/L66*100</f>
        <v>106.71140939597315</v>
      </c>
      <c r="V66" s="35">
        <v>489179</v>
      </c>
      <c r="W66" s="35">
        <v>6957.3</v>
      </c>
      <c r="X66" s="20">
        <v>14.2</v>
      </c>
      <c r="Y66" s="20">
        <f t="shared" si="7"/>
        <v>101.44101362420422</v>
      </c>
      <c r="Z66" s="20">
        <f t="shared" si="8"/>
        <v>90.8904449611998</v>
      </c>
      <c r="AA66" s="20">
        <f t="shared" si="9"/>
        <v>89.30817610062893</v>
      </c>
      <c r="AB66" s="121">
        <v>488773</v>
      </c>
      <c r="AC66" s="121">
        <v>6670.9</v>
      </c>
      <c r="AD66" s="106">
        <v>13.6</v>
      </c>
      <c r="AE66" s="106">
        <f>AB66/V66*100</f>
        <v>99.91700379615641</v>
      </c>
      <c r="AF66" s="106">
        <f>AC66/W66*100</f>
        <v>95.88346053785232</v>
      </c>
      <c r="AG66" s="106">
        <f>AD66/X66*100</f>
        <v>95.77464788732395</v>
      </c>
      <c r="AH66" s="175">
        <v>524144</v>
      </c>
      <c r="AI66" s="175">
        <v>4606.5</v>
      </c>
      <c r="AJ66" s="176">
        <v>8.8</v>
      </c>
      <c r="AK66" s="176">
        <f>AH66/AB66*100</f>
        <v>107.23669269783724</v>
      </c>
      <c r="AL66" s="176">
        <f>AI66/AC66*100</f>
        <v>69.05365093165841</v>
      </c>
      <c r="AM66" s="177">
        <f>AJ66/AD66*100</f>
        <v>64.70588235294117</v>
      </c>
      <c r="AN66" s="201">
        <v>520247</v>
      </c>
      <c r="AO66" s="201">
        <v>7996.9</v>
      </c>
      <c r="AP66" s="207">
        <v>15.4</v>
      </c>
      <c r="AQ66" s="136">
        <f t="shared" si="10"/>
        <v>99.25650202997649</v>
      </c>
      <c r="AR66" s="136">
        <f t="shared" si="11"/>
        <v>173.6003473352871</v>
      </c>
      <c r="AS66" s="136">
        <f t="shared" si="12"/>
        <v>175</v>
      </c>
      <c r="AT66" s="145">
        <v>520373</v>
      </c>
      <c r="AU66" s="145">
        <v>9250.6</v>
      </c>
      <c r="AV66" s="136">
        <v>17.8</v>
      </c>
      <c r="AW66" s="136">
        <f>AT66/AN66*100</f>
        <v>100.02421926507985</v>
      </c>
      <c r="AX66" s="136">
        <f>AU66/AO66*100</f>
        <v>115.67732496342333</v>
      </c>
      <c r="AY66" s="136">
        <f>AV66/AP66*100</f>
        <v>115.5844155844156</v>
      </c>
    </row>
    <row r="67" spans="1:51" s="2" customFormat="1" ht="12" customHeight="1">
      <c r="A67" s="5" t="s">
        <v>70</v>
      </c>
      <c r="B67" s="5"/>
      <c r="C67" s="5"/>
      <c r="D67" s="35"/>
      <c r="E67" s="37"/>
      <c r="F67" s="20"/>
      <c r="G67" s="20"/>
      <c r="H67" s="20"/>
      <c r="I67" s="65"/>
      <c r="J67" s="35"/>
      <c r="K67" s="37"/>
      <c r="L67" s="65"/>
      <c r="M67" s="20"/>
      <c r="N67" s="20"/>
      <c r="O67" s="85"/>
      <c r="P67" s="92"/>
      <c r="Q67" s="96"/>
      <c r="R67" s="20"/>
      <c r="S67" s="20"/>
      <c r="T67" s="20"/>
      <c r="U67" s="85"/>
      <c r="V67" s="35"/>
      <c r="W67" s="37"/>
      <c r="X67" s="20"/>
      <c r="Y67" s="20"/>
      <c r="Z67" s="20"/>
      <c r="AA67" s="20"/>
      <c r="AB67" s="121"/>
      <c r="AC67" s="123"/>
      <c r="AD67" s="106"/>
      <c r="AE67" s="106"/>
      <c r="AF67" s="106"/>
      <c r="AG67" s="106"/>
      <c r="AH67" s="175"/>
      <c r="AI67" s="179"/>
      <c r="AJ67" s="176"/>
      <c r="AK67" s="176"/>
      <c r="AL67" s="176"/>
      <c r="AM67" s="177"/>
      <c r="AN67" s="208"/>
      <c r="AO67" s="208"/>
      <c r="AP67" s="209"/>
      <c r="AQ67" s="136"/>
      <c r="AR67" s="136"/>
      <c r="AS67" s="136"/>
      <c r="AT67" s="147"/>
      <c r="AU67" s="147"/>
      <c r="AV67" s="143"/>
      <c r="AW67" s="136"/>
      <c r="AX67" s="136"/>
      <c r="AY67" s="136"/>
    </row>
    <row r="68" spans="1:51" s="1" customFormat="1" ht="18.75" customHeight="1">
      <c r="A68" s="6" t="s">
        <v>71</v>
      </c>
      <c r="B68" s="6"/>
      <c r="C68" s="6"/>
      <c r="D68" s="35">
        <v>361709</v>
      </c>
      <c r="E68" s="35">
        <v>1347</v>
      </c>
      <c r="F68" s="20">
        <v>3.7</v>
      </c>
      <c r="G68" s="20" t="e">
        <f>D68/#REF!*100</f>
        <v>#REF!</v>
      </c>
      <c r="H68" s="20" t="e">
        <f>E68/#REF!*100</f>
        <v>#REF!</v>
      </c>
      <c r="I68" s="65" t="e">
        <f>F68/#REF!*100</f>
        <v>#REF!</v>
      </c>
      <c r="J68" s="51">
        <v>363782</v>
      </c>
      <c r="K68" s="51">
        <v>3296.1</v>
      </c>
      <c r="L68" s="65">
        <v>8.8</v>
      </c>
      <c r="M68" s="20">
        <f>J68/D68*100</f>
        <v>100.5731126402716</v>
      </c>
      <c r="N68" s="20">
        <f>K68/E68*100</f>
        <v>244.69933184855233</v>
      </c>
      <c r="O68" s="85">
        <f>L68/F68*100</f>
        <v>237.83783783783784</v>
      </c>
      <c r="P68" s="92">
        <v>359005</v>
      </c>
      <c r="Q68" s="92">
        <v>1042.4</v>
      </c>
      <c r="R68" s="20">
        <v>2.9</v>
      </c>
      <c r="S68" s="20">
        <f>P68/J68*100</f>
        <v>98.68685091620806</v>
      </c>
      <c r="T68" s="20">
        <f>Q68/K68*100</f>
        <v>31.625254088164805</v>
      </c>
      <c r="U68" s="85">
        <f>R68/L68*100</f>
        <v>32.95454545454545</v>
      </c>
      <c r="V68" s="35">
        <v>372742</v>
      </c>
      <c r="W68" s="35">
        <v>3972</v>
      </c>
      <c r="X68" s="20">
        <v>10.7</v>
      </c>
      <c r="Y68" s="20">
        <f t="shared" si="7"/>
        <v>103.82640910293728</v>
      </c>
      <c r="Z68" s="20">
        <f t="shared" si="8"/>
        <v>381.04374520337683</v>
      </c>
      <c r="AA68" s="20">
        <f t="shared" si="9"/>
        <v>368.9655172413793</v>
      </c>
      <c r="AB68" s="121">
        <v>378448</v>
      </c>
      <c r="AC68" s="121">
        <v>1638.7</v>
      </c>
      <c r="AD68" s="106">
        <v>4.3</v>
      </c>
      <c r="AE68" s="106">
        <f>AB68/V68*100</f>
        <v>101.53081756281826</v>
      </c>
      <c r="AF68" s="106">
        <f>AC68/W68*100</f>
        <v>41.25629405840886</v>
      </c>
      <c r="AG68" s="106">
        <f>AD68/X68*100</f>
        <v>40.18691588785047</v>
      </c>
      <c r="AH68" s="175">
        <v>373627</v>
      </c>
      <c r="AI68" s="175">
        <v>924.4</v>
      </c>
      <c r="AJ68" s="176">
        <v>2.5</v>
      </c>
      <c r="AK68" s="176">
        <f>AH68/AB68*100</f>
        <v>98.72611296664272</v>
      </c>
      <c r="AL68" s="176">
        <f>AI68/AC68*100</f>
        <v>56.410569353756024</v>
      </c>
      <c r="AM68" s="177">
        <f>AJ68/AD68*100</f>
        <v>58.139534883720934</v>
      </c>
      <c r="AN68" s="201">
        <v>386116</v>
      </c>
      <c r="AO68" s="201">
        <v>3587.9</v>
      </c>
      <c r="AP68" s="207">
        <v>9.3</v>
      </c>
      <c r="AQ68" s="136">
        <f t="shared" si="10"/>
        <v>103.34263851381192</v>
      </c>
      <c r="AR68" s="136">
        <f t="shared" si="11"/>
        <v>388.1328429251406</v>
      </c>
      <c r="AS68" s="136">
        <f t="shared" si="12"/>
        <v>372</v>
      </c>
      <c r="AT68" s="145">
        <v>391596</v>
      </c>
      <c r="AU68" s="145">
        <v>1730.1</v>
      </c>
      <c r="AV68" s="136">
        <v>4.4</v>
      </c>
      <c r="AW68" s="136">
        <f>AT68/AN68*100</f>
        <v>101.41926260502025</v>
      </c>
      <c r="AX68" s="136">
        <f>AU68/AO68*100</f>
        <v>48.22040748069901</v>
      </c>
      <c r="AY68" s="136">
        <f>AV68/AP68*100</f>
        <v>47.31182795698925</v>
      </c>
    </row>
    <row r="69" spans="1:51" s="2" customFormat="1" ht="12" customHeight="1">
      <c r="A69" s="5" t="s">
        <v>72</v>
      </c>
      <c r="B69" s="5"/>
      <c r="C69" s="5"/>
      <c r="D69" s="35"/>
      <c r="E69" s="37"/>
      <c r="F69" s="20"/>
      <c r="G69" s="20"/>
      <c r="H69" s="20"/>
      <c r="I69" s="65"/>
      <c r="J69" s="35"/>
      <c r="K69" s="37"/>
      <c r="L69" s="65"/>
      <c r="M69" s="20"/>
      <c r="N69" s="20"/>
      <c r="O69" s="85"/>
      <c r="P69" s="92"/>
      <c r="Q69" s="96"/>
      <c r="R69" s="20"/>
      <c r="S69" s="20"/>
      <c r="T69" s="20"/>
      <c r="U69" s="85"/>
      <c r="V69" s="35"/>
      <c r="W69" s="37"/>
      <c r="X69" s="20"/>
      <c r="Y69" s="20"/>
      <c r="Z69" s="20"/>
      <c r="AA69" s="20"/>
      <c r="AB69" s="121"/>
      <c r="AC69" s="123"/>
      <c r="AD69" s="106"/>
      <c r="AE69" s="106"/>
      <c r="AF69" s="106"/>
      <c r="AG69" s="106"/>
      <c r="AH69" s="175"/>
      <c r="AI69" s="179"/>
      <c r="AJ69" s="176"/>
      <c r="AK69" s="176"/>
      <c r="AL69" s="176"/>
      <c r="AM69" s="177"/>
      <c r="AN69" s="208"/>
      <c r="AO69" s="208"/>
      <c r="AP69" s="209"/>
      <c r="AQ69" s="136"/>
      <c r="AR69" s="136"/>
      <c r="AS69" s="136"/>
      <c r="AT69" s="147"/>
      <c r="AU69" s="147"/>
      <c r="AV69" s="143"/>
      <c r="AW69" s="136"/>
      <c r="AX69" s="136"/>
      <c r="AY69" s="136"/>
    </row>
    <row r="70" spans="1:51" s="1" customFormat="1" ht="18.75" customHeight="1">
      <c r="A70" s="6" t="s">
        <v>73</v>
      </c>
      <c r="B70" s="6"/>
      <c r="C70" s="6"/>
      <c r="D70" s="35">
        <v>10678</v>
      </c>
      <c r="E70" s="35">
        <v>49.2</v>
      </c>
      <c r="F70" s="20">
        <v>4.6</v>
      </c>
      <c r="G70" s="20" t="e">
        <f>D70/#REF!*100</f>
        <v>#REF!</v>
      </c>
      <c r="H70" s="20" t="e">
        <f>E70/#REF!*100</f>
        <v>#REF!</v>
      </c>
      <c r="I70" s="65" t="e">
        <f>F70/#REF!*100</f>
        <v>#REF!</v>
      </c>
      <c r="J70" s="35">
        <v>11710</v>
      </c>
      <c r="K70" s="35">
        <v>56.6</v>
      </c>
      <c r="L70" s="65">
        <v>4.8</v>
      </c>
      <c r="M70" s="20">
        <f>J70/D70*100</f>
        <v>109.66473122307548</v>
      </c>
      <c r="N70" s="20">
        <f>K70/E70*100</f>
        <v>115.04065040650406</v>
      </c>
      <c r="O70" s="85">
        <f>L70/F70*100</f>
        <v>104.34782608695652</v>
      </c>
      <c r="P70" s="92">
        <v>11360</v>
      </c>
      <c r="Q70" s="92">
        <v>54.6</v>
      </c>
      <c r="R70" s="20">
        <v>4.8</v>
      </c>
      <c r="S70" s="20">
        <f>P70/J70*100</f>
        <v>97.01110162254484</v>
      </c>
      <c r="T70" s="20">
        <f>Q70/K70*100</f>
        <v>96.46643109540636</v>
      </c>
      <c r="U70" s="85">
        <f>R70/L70*100</f>
        <v>100</v>
      </c>
      <c r="V70" s="98">
        <v>11185</v>
      </c>
      <c r="W70" s="92">
        <v>59</v>
      </c>
      <c r="X70" s="97">
        <v>5.3</v>
      </c>
      <c r="Y70" s="20">
        <f t="shared" si="7"/>
        <v>98.45950704225352</v>
      </c>
      <c r="Z70" s="20">
        <f t="shared" si="8"/>
        <v>108.05860805860806</v>
      </c>
      <c r="AA70" s="20">
        <f t="shared" si="9"/>
        <v>110.41666666666667</v>
      </c>
      <c r="AB70" s="121">
        <v>11800</v>
      </c>
      <c r="AC70" s="121">
        <v>59.1</v>
      </c>
      <c r="AD70" s="106">
        <v>5</v>
      </c>
      <c r="AE70" s="106">
        <f>AB70/V70*100</f>
        <v>105.49843540455967</v>
      </c>
      <c r="AF70" s="106">
        <f>AC70/W70*100</f>
        <v>100.16949152542374</v>
      </c>
      <c r="AG70" s="106">
        <f>AD70/X70*100</f>
        <v>94.33962264150944</v>
      </c>
      <c r="AH70" s="175">
        <v>10860</v>
      </c>
      <c r="AI70" s="175">
        <v>47.1</v>
      </c>
      <c r="AJ70" s="176">
        <v>4.3</v>
      </c>
      <c r="AK70" s="176">
        <f>AH70/AB70*100</f>
        <v>92.03389830508475</v>
      </c>
      <c r="AL70" s="176">
        <f>AI70/AC70*100</f>
        <v>79.69543147208122</v>
      </c>
      <c r="AM70" s="177">
        <f>AJ70/AD70*100</f>
        <v>86</v>
      </c>
      <c r="AN70" s="201">
        <v>11550</v>
      </c>
      <c r="AO70" s="201">
        <v>81.9</v>
      </c>
      <c r="AP70" s="207">
        <v>7.1</v>
      </c>
      <c r="AQ70" s="136">
        <f t="shared" si="10"/>
        <v>106.35359116022099</v>
      </c>
      <c r="AR70" s="136">
        <f t="shared" si="11"/>
        <v>173.88535031847135</v>
      </c>
      <c r="AS70" s="136">
        <f t="shared" si="12"/>
        <v>165.11627906976744</v>
      </c>
      <c r="AT70" s="145">
        <v>12800</v>
      </c>
      <c r="AU70" s="145">
        <v>82.7</v>
      </c>
      <c r="AV70" s="136">
        <v>6.5</v>
      </c>
      <c r="AW70" s="136">
        <f>AT70/AN70*100</f>
        <v>110.82251082251082</v>
      </c>
      <c r="AX70" s="136">
        <f>AU70/AO70*100</f>
        <v>100.97680097680097</v>
      </c>
      <c r="AY70" s="136">
        <f>AV70/AP70*100</f>
        <v>91.54929577464789</v>
      </c>
    </row>
    <row r="71" spans="1:51" s="2" customFormat="1" ht="12" customHeight="1">
      <c r="A71" s="5" t="s">
        <v>74</v>
      </c>
      <c r="B71" s="5"/>
      <c r="C71" s="5"/>
      <c r="I71" s="67"/>
      <c r="L71" s="67"/>
      <c r="O71" s="5"/>
      <c r="AB71" s="109"/>
      <c r="AC71" s="109"/>
      <c r="AD71" s="109"/>
      <c r="AE71" s="109"/>
      <c r="AF71" s="109"/>
      <c r="AG71" s="109"/>
      <c r="AH71" s="154"/>
      <c r="AI71" s="154"/>
      <c r="AJ71" s="154"/>
      <c r="AK71" s="154"/>
      <c r="AL71" s="154"/>
      <c r="AM71" s="155"/>
      <c r="AN71" s="189"/>
      <c r="AO71" s="189"/>
      <c r="AP71" s="189"/>
      <c r="AQ71" s="143"/>
      <c r="AS71" s="1"/>
      <c r="AW71" s="143"/>
      <c r="AY71" s="1"/>
    </row>
    <row r="72" spans="1:49" s="2" customFormat="1" ht="12" customHeight="1">
      <c r="A72" s="5"/>
      <c r="C72" s="5"/>
      <c r="I72" s="67"/>
      <c r="L72" s="67"/>
      <c r="O72" s="5"/>
      <c r="V72" s="2">
        <v>11185</v>
      </c>
      <c r="W72" s="37">
        <v>59.285</v>
      </c>
      <c r="X72" s="2">
        <v>5.3</v>
      </c>
      <c r="Y72" s="2" t="s">
        <v>114</v>
      </c>
      <c r="AB72" s="109">
        <v>11185</v>
      </c>
      <c r="AC72" s="123"/>
      <c r="AD72" s="109"/>
      <c r="AE72" s="109"/>
      <c r="AF72" s="109"/>
      <c r="AG72" s="109"/>
      <c r="AH72" s="154"/>
      <c r="AI72" s="179"/>
      <c r="AJ72" s="154"/>
      <c r="AK72" s="154"/>
      <c r="AL72" s="154"/>
      <c r="AM72" s="155"/>
      <c r="AN72" s="189"/>
      <c r="AO72" s="189"/>
      <c r="AP72" s="189"/>
      <c r="AQ72" s="143"/>
      <c r="AW72" s="143"/>
    </row>
    <row r="73" spans="1:51" s="2" customFormat="1" ht="12" customHeight="1">
      <c r="A73" s="5"/>
      <c r="C73" s="5"/>
      <c r="I73" s="67"/>
      <c r="L73" s="67"/>
      <c r="O73" s="5"/>
      <c r="AB73" s="109"/>
      <c r="AC73" s="109"/>
      <c r="AD73" s="109"/>
      <c r="AE73" s="109"/>
      <c r="AF73" s="109"/>
      <c r="AG73" s="109"/>
      <c r="AH73" s="154"/>
      <c r="AI73" s="154"/>
      <c r="AJ73" s="154"/>
      <c r="AK73" s="154"/>
      <c r="AL73" s="154"/>
      <c r="AM73" s="155"/>
      <c r="AN73" s="189"/>
      <c r="AO73" s="189"/>
      <c r="AP73" s="189"/>
      <c r="AQ73" s="143"/>
      <c r="AS73" s="1"/>
      <c r="AW73" s="143"/>
      <c r="AY73" s="1"/>
    </row>
    <row r="74" spans="1:51" s="2" customFormat="1" ht="12" customHeight="1">
      <c r="A74" s="5"/>
      <c r="C74" s="5"/>
      <c r="I74" s="67"/>
      <c r="L74" s="67"/>
      <c r="O74" s="5"/>
      <c r="AB74" s="109"/>
      <c r="AC74" s="109"/>
      <c r="AD74" s="109"/>
      <c r="AE74" s="109"/>
      <c r="AF74" s="109"/>
      <c r="AG74" s="109"/>
      <c r="AH74" s="154"/>
      <c r="AI74" s="154"/>
      <c r="AJ74" s="154"/>
      <c r="AK74" s="154"/>
      <c r="AL74" s="154"/>
      <c r="AM74" s="155"/>
      <c r="AN74" s="189"/>
      <c r="AO74" s="189"/>
      <c r="AP74" s="189"/>
      <c r="AQ74" s="143"/>
      <c r="AS74" s="1"/>
      <c r="AW74" s="143"/>
      <c r="AY74" s="1"/>
    </row>
    <row r="75" spans="1:51" ht="12.75">
      <c r="A75" s="1" t="s">
        <v>97</v>
      </c>
      <c r="B75" s="1"/>
      <c r="AQ75" s="137"/>
      <c r="AR75" s="133"/>
      <c r="AS75" s="133"/>
      <c r="AT75" s="133"/>
      <c r="AU75" s="133"/>
      <c r="AV75" s="133"/>
      <c r="AW75" s="137"/>
      <c r="AX75" s="133"/>
      <c r="AY75" s="133"/>
    </row>
    <row r="76" spans="1:51" s="2" customFormat="1" ht="12.75">
      <c r="A76" s="2" t="s">
        <v>98</v>
      </c>
      <c r="I76" s="67"/>
      <c r="L76" s="67"/>
      <c r="O76" s="5"/>
      <c r="AB76" s="109"/>
      <c r="AC76" s="109"/>
      <c r="AD76" s="109"/>
      <c r="AE76" s="109"/>
      <c r="AF76" s="109"/>
      <c r="AG76" s="109"/>
      <c r="AH76" s="154"/>
      <c r="AI76" s="154"/>
      <c r="AJ76" s="154"/>
      <c r="AK76" s="154"/>
      <c r="AL76" s="154"/>
      <c r="AM76" s="155"/>
      <c r="AN76" s="189"/>
      <c r="AO76" s="189"/>
      <c r="AP76" s="189"/>
      <c r="AQ76" s="138"/>
      <c r="AR76" s="134"/>
      <c r="AS76" s="134">
        <v>2018</v>
      </c>
      <c r="AT76" s="134"/>
      <c r="AU76" s="134"/>
      <c r="AV76" s="134"/>
      <c r="AW76" s="138"/>
      <c r="AX76" s="134"/>
      <c r="AY76" s="134">
        <v>2019</v>
      </c>
    </row>
    <row r="77" spans="1:51" s="9" customFormat="1" ht="12.75">
      <c r="A77" s="7"/>
      <c r="B77" s="8"/>
      <c r="C77" s="8"/>
      <c r="D77" s="19" t="s">
        <v>75</v>
      </c>
      <c r="E77" s="221" t="s">
        <v>1</v>
      </c>
      <c r="F77" s="223"/>
      <c r="G77" s="23" t="s">
        <v>103</v>
      </c>
      <c r="H77" s="24"/>
      <c r="I77" s="68"/>
      <c r="J77" s="19" t="s">
        <v>75</v>
      </c>
      <c r="K77" s="221" t="s">
        <v>1</v>
      </c>
      <c r="L77" s="223"/>
      <c r="M77" s="221" t="s">
        <v>105</v>
      </c>
      <c r="N77" s="222"/>
      <c r="O77" s="223"/>
      <c r="P77" s="45" t="s">
        <v>75</v>
      </c>
      <c r="Q77" s="221" t="s">
        <v>1</v>
      </c>
      <c r="R77" s="223"/>
      <c r="S77" s="221" t="s">
        <v>108</v>
      </c>
      <c r="T77" s="222"/>
      <c r="U77" s="223"/>
      <c r="V77" s="45" t="s">
        <v>75</v>
      </c>
      <c r="W77" s="221" t="s">
        <v>1</v>
      </c>
      <c r="X77" s="223"/>
      <c r="Y77" s="221" t="s">
        <v>109</v>
      </c>
      <c r="Z77" s="222"/>
      <c r="AA77" s="223"/>
      <c r="AB77" s="125" t="s">
        <v>75</v>
      </c>
      <c r="AC77" s="230" t="s">
        <v>1</v>
      </c>
      <c r="AD77" s="231"/>
      <c r="AE77" s="230" t="s">
        <v>115</v>
      </c>
      <c r="AF77" s="232"/>
      <c r="AG77" s="231"/>
      <c r="AH77" s="181" t="s">
        <v>75</v>
      </c>
      <c r="AI77" s="236" t="s">
        <v>1</v>
      </c>
      <c r="AJ77" s="237"/>
      <c r="AK77" s="236" t="s">
        <v>117</v>
      </c>
      <c r="AL77" s="238"/>
      <c r="AM77" s="237"/>
      <c r="AN77" s="210" t="s">
        <v>75</v>
      </c>
      <c r="AO77" s="219" t="s">
        <v>1</v>
      </c>
      <c r="AP77" s="220"/>
      <c r="AQ77" s="221" t="s">
        <v>118</v>
      </c>
      <c r="AR77" s="222"/>
      <c r="AS77" s="223"/>
      <c r="AT77" s="45" t="s">
        <v>75</v>
      </c>
      <c r="AU77" s="221" t="s">
        <v>1</v>
      </c>
      <c r="AV77" s="223"/>
      <c r="AW77" s="221" t="s">
        <v>122</v>
      </c>
      <c r="AX77" s="222"/>
      <c r="AY77" s="223"/>
    </row>
    <row r="78" spans="1:51" s="9" customFormat="1" ht="12.75">
      <c r="A78" s="10"/>
      <c r="B78" s="11"/>
      <c r="C78" s="11"/>
      <c r="D78" s="14" t="s">
        <v>50</v>
      </c>
      <c r="E78" s="38" t="s">
        <v>51</v>
      </c>
      <c r="F78" s="31"/>
      <c r="G78" s="32" t="s">
        <v>104</v>
      </c>
      <c r="H78" s="33"/>
      <c r="I78" s="69"/>
      <c r="J78" s="14" t="s">
        <v>50</v>
      </c>
      <c r="K78" s="38" t="s">
        <v>51</v>
      </c>
      <c r="L78" s="69"/>
      <c r="M78" s="224" t="s">
        <v>106</v>
      </c>
      <c r="N78" s="225"/>
      <c r="O78" s="226"/>
      <c r="P78" s="46" t="s">
        <v>50</v>
      </c>
      <c r="Q78" s="56" t="s">
        <v>51</v>
      </c>
      <c r="R78" s="26"/>
      <c r="S78" s="224" t="s">
        <v>107</v>
      </c>
      <c r="T78" s="225"/>
      <c r="U78" s="226"/>
      <c r="V78" s="46" t="s">
        <v>50</v>
      </c>
      <c r="W78" s="56" t="s">
        <v>51</v>
      </c>
      <c r="X78" s="26"/>
      <c r="Y78" s="224" t="s">
        <v>110</v>
      </c>
      <c r="Z78" s="225"/>
      <c r="AA78" s="226"/>
      <c r="AB78" s="114" t="s">
        <v>50</v>
      </c>
      <c r="AC78" s="126" t="s">
        <v>51</v>
      </c>
      <c r="AD78" s="127"/>
      <c r="AE78" s="233" t="s">
        <v>116</v>
      </c>
      <c r="AF78" s="234"/>
      <c r="AG78" s="235"/>
      <c r="AH78" s="160" t="s">
        <v>50</v>
      </c>
      <c r="AI78" s="182" t="s">
        <v>51</v>
      </c>
      <c r="AJ78" s="183"/>
      <c r="AK78" s="239" t="s">
        <v>116</v>
      </c>
      <c r="AL78" s="240"/>
      <c r="AM78" s="241"/>
      <c r="AN78" s="194" t="s">
        <v>50</v>
      </c>
      <c r="AO78" s="211" t="s">
        <v>51</v>
      </c>
      <c r="AP78" s="212"/>
      <c r="AQ78" s="224" t="s">
        <v>119</v>
      </c>
      <c r="AR78" s="225"/>
      <c r="AS78" s="226"/>
      <c r="AT78" s="46" t="s">
        <v>50</v>
      </c>
      <c r="AU78" s="56" t="s">
        <v>51</v>
      </c>
      <c r="AV78" s="26"/>
      <c r="AW78" s="224" t="s">
        <v>123</v>
      </c>
      <c r="AX78" s="225"/>
      <c r="AY78" s="226"/>
    </row>
    <row r="79" spans="1:51" s="9" customFormat="1" ht="12.75">
      <c r="A79" s="10"/>
      <c r="B79" s="11"/>
      <c r="C79" s="11"/>
      <c r="D79" s="14" t="s">
        <v>52</v>
      </c>
      <c r="E79" s="14" t="s">
        <v>5</v>
      </c>
      <c r="F79" s="14" t="s">
        <v>53</v>
      </c>
      <c r="G79" s="14" t="s">
        <v>76</v>
      </c>
      <c r="H79" s="14" t="s">
        <v>5</v>
      </c>
      <c r="I79" s="62" t="s">
        <v>53</v>
      </c>
      <c r="J79" s="14" t="s">
        <v>52</v>
      </c>
      <c r="K79" s="14" t="s">
        <v>5</v>
      </c>
      <c r="L79" s="62" t="s">
        <v>53</v>
      </c>
      <c r="M79" s="14" t="s">
        <v>76</v>
      </c>
      <c r="N79" s="14" t="s">
        <v>5</v>
      </c>
      <c r="O79" s="47" t="s">
        <v>53</v>
      </c>
      <c r="P79" s="19" t="s">
        <v>52</v>
      </c>
      <c r="Q79" s="47" t="s">
        <v>5</v>
      </c>
      <c r="R79" s="47" t="s">
        <v>53</v>
      </c>
      <c r="S79" s="47" t="s">
        <v>76</v>
      </c>
      <c r="T79" s="47" t="s">
        <v>5</v>
      </c>
      <c r="U79" s="47" t="s">
        <v>53</v>
      </c>
      <c r="V79" s="46" t="s">
        <v>52</v>
      </c>
      <c r="W79" s="47" t="s">
        <v>5</v>
      </c>
      <c r="X79" s="47" t="s">
        <v>53</v>
      </c>
      <c r="Y79" s="47" t="s">
        <v>76</v>
      </c>
      <c r="Z79" s="47" t="s">
        <v>5</v>
      </c>
      <c r="AA79" s="47" t="s">
        <v>53</v>
      </c>
      <c r="AB79" s="114" t="s">
        <v>52</v>
      </c>
      <c r="AC79" s="115" t="s">
        <v>5</v>
      </c>
      <c r="AD79" s="115" t="s">
        <v>53</v>
      </c>
      <c r="AE79" s="115" t="s">
        <v>76</v>
      </c>
      <c r="AF79" s="115" t="s">
        <v>5</v>
      </c>
      <c r="AG79" s="115" t="s">
        <v>53</v>
      </c>
      <c r="AH79" s="160" t="s">
        <v>52</v>
      </c>
      <c r="AI79" s="161" t="s">
        <v>5</v>
      </c>
      <c r="AJ79" s="161" t="s">
        <v>53</v>
      </c>
      <c r="AK79" s="161" t="s">
        <v>76</v>
      </c>
      <c r="AL79" s="162" t="s">
        <v>5</v>
      </c>
      <c r="AM79" s="163" t="s">
        <v>53</v>
      </c>
      <c r="AN79" s="194" t="s">
        <v>52</v>
      </c>
      <c r="AO79" s="195" t="s">
        <v>5</v>
      </c>
      <c r="AP79" s="195" t="s">
        <v>53</v>
      </c>
      <c r="AQ79" s="47" t="s">
        <v>76</v>
      </c>
      <c r="AR79" s="47" t="s">
        <v>5</v>
      </c>
      <c r="AS79" s="47" t="s">
        <v>53</v>
      </c>
      <c r="AT79" s="46" t="s">
        <v>52</v>
      </c>
      <c r="AU79" s="47" t="s">
        <v>5</v>
      </c>
      <c r="AV79" s="47" t="s">
        <v>53</v>
      </c>
      <c r="AW79" s="47" t="s">
        <v>76</v>
      </c>
      <c r="AX79" s="47" t="s">
        <v>5</v>
      </c>
      <c r="AY79" s="47" t="s">
        <v>53</v>
      </c>
    </row>
    <row r="80" spans="1:51" s="9" customFormat="1" ht="12.75">
      <c r="A80" s="10"/>
      <c r="B80" s="11"/>
      <c r="C80" s="11"/>
      <c r="D80" s="28" t="s">
        <v>77</v>
      </c>
      <c r="E80" s="14" t="s">
        <v>11</v>
      </c>
      <c r="F80" s="14" t="s">
        <v>78</v>
      </c>
      <c r="G80" s="14" t="s">
        <v>57</v>
      </c>
      <c r="H80" s="14" t="s">
        <v>11</v>
      </c>
      <c r="I80" s="62" t="s">
        <v>56</v>
      </c>
      <c r="J80" s="28" t="s">
        <v>77</v>
      </c>
      <c r="K80" s="14" t="s">
        <v>11</v>
      </c>
      <c r="L80" s="62" t="s">
        <v>78</v>
      </c>
      <c r="M80" s="14" t="s">
        <v>57</v>
      </c>
      <c r="N80" s="14" t="s">
        <v>11</v>
      </c>
      <c r="O80" s="48" t="s">
        <v>56</v>
      </c>
      <c r="P80" s="25" t="s">
        <v>77</v>
      </c>
      <c r="Q80" s="48" t="s">
        <v>11</v>
      </c>
      <c r="R80" s="48" t="s">
        <v>78</v>
      </c>
      <c r="S80" s="48" t="s">
        <v>57</v>
      </c>
      <c r="T80" s="48" t="s">
        <v>11</v>
      </c>
      <c r="U80" s="48" t="s">
        <v>56</v>
      </c>
      <c r="V80" s="25" t="s">
        <v>77</v>
      </c>
      <c r="W80" s="48" t="s">
        <v>11</v>
      </c>
      <c r="X80" s="48" t="s">
        <v>78</v>
      </c>
      <c r="Y80" s="48" t="s">
        <v>57</v>
      </c>
      <c r="Z80" s="48" t="s">
        <v>11</v>
      </c>
      <c r="AA80" s="48" t="s">
        <v>56</v>
      </c>
      <c r="AB80" s="116" t="s">
        <v>77</v>
      </c>
      <c r="AC80" s="117" t="s">
        <v>11</v>
      </c>
      <c r="AD80" s="117" t="s">
        <v>78</v>
      </c>
      <c r="AE80" s="117" t="s">
        <v>57</v>
      </c>
      <c r="AF80" s="117" t="s">
        <v>11</v>
      </c>
      <c r="AG80" s="117" t="s">
        <v>56</v>
      </c>
      <c r="AH80" s="164" t="s">
        <v>77</v>
      </c>
      <c r="AI80" s="165" t="s">
        <v>11</v>
      </c>
      <c r="AJ80" s="165" t="s">
        <v>78</v>
      </c>
      <c r="AK80" s="165" t="s">
        <v>57</v>
      </c>
      <c r="AL80" s="166" t="s">
        <v>11</v>
      </c>
      <c r="AM80" s="167" t="s">
        <v>56</v>
      </c>
      <c r="AN80" s="196" t="s">
        <v>77</v>
      </c>
      <c r="AO80" s="197" t="s">
        <v>11</v>
      </c>
      <c r="AP80" s="197" t="s">
        <v>78</v>
      </c>
      <c r="AQ80" s="48" t="s">
        <v>57</v>
      </c>
      <c r="AR80" s="48" t="s">
        <v>11</v>
      </c>
      <c r="AS80" s="48" t="s">
        <v>56</v>
      </c>
      <c r="AT80" s="25" t="s">
        <v>77</v>
      </c>
      <c r="AU80" s="48" t="s">
        <v>11</v>
      </c>
      <c r="AV80" s="48" t="s">
        <v>78</v>
      </c>
      <c r="AW80" s="48" t="s">
        <v>57</v>
      </c>
      <c r="AX80" s="48" t="s">
        <v>11</v>
      </c>
      <c r="AY80" s="48" t="s">
        <v>56</v>
      </c>
    </row>
    <row r="81" spans="1:51" s="9" customFormat="1" ht="12.75">
      <c r="A81" s="10"/>
      <c r="B81" s="11"/>
      <c r="C81" s="11"/>
      <c r="D81" s="28" t="s">
        <v>58</v>
      </c>
      <c r="E81" s="28" t="s">
        <v>16</v>
      </c>
      <c r="F81" s="28" t="s">
        <v>59</v>
      </c>
      <c r="G81" s="28" t="s">
        <v>79</v>
      </c>
      <c r="H81" s="28" t="s">
        <v>16</v>
      </c>
      <c r="I81" s="63" t="s">
        <v>59</v>
      </c>
      <c r="J81" s="28" t="s">
        <v>58</v>
      </c>
      <c r="K81" s="28" t="s">
        <v>16</v>
      </c>
      <c r="L81" s="63" t="s">
        <v>59</v>
      </c>
      <c r="M81" s="28" t="s">
        <v>79</v>
      </c>
      <c r="N81" s="28" t="s">
        <v>16</v>
      </c>
      <c r="O81" s="49" t="s">
        <v>59</v>
      </c>
      <c r="P81" s="25" t="s">
        <v>58</v>
      </c>
      <c r="Q81" s="49" t="s">
        <v>16</v>
      </c>
      <c r="R81" s="49" t="s">
        <v>59</v>
      </c>
      <c r="S81" s="49" t="s">
        <v>79</v>
      </c>
      <c r="T81" s="49" t="s">
        <v>16</v>
      </c>
      <c r="U81" s="49" t="s">
        <v>59</v>
      </c>
      <c r="V81" s="25" t="s">
        <v>58</v>
      </c>
      <c r="W81" s="49" t="s">
        <v>16</v>
      </c>
      <c r="X81" s="49" t="s">
        <v>59</v>
      </c>
      <c r="Y81" s="49" t="s">
        <v>79</v>
      </c>
      <c r="Z81" s="49" t="s">
        <v>16</v>
      </c>
      <c r="AA81" s="49" t="s">
        <v>59</v>
      </c>
      <c r="AB81" s="116" t="s">
        <v>58</v>
      </c>
      <c r="AC81" s="118" t="s">
        <v>16</v>
      </c>
      <c r="AD81" s="118" t="s">
        <v>59</v>
      </c>
      <c r="AE81" s="118" t="s">
        <v>79</v>
      </c>
      <c r="AF81" s="118" t="s">
        <v>16</v>
      </c>
      <c r="AG81" s="118" t="s">
        <v>59</v>
      </c>
      <c r="AH81" s="164" t="s">
        <v>58</v>
      </c>
      <c r="AI81" s="168" t="s">
        <v>16</v>
      </c>
      <c r="AJ81" s="168" t="s">
        <v>59</v>
      </c>
      <c r="AK81" s="168" t="s">
        <v>79</v>
      </c>
      <c r="AL81" s="169" t="s">
        <v>16</v>
      </c>
      <c r="AM81" s="170" t="s">
        <v>59</v>
      </c>
      <c r="AN81" s="196" t="s">
        <v>58</v>
      </c>
      <c r="AO81" s="198" t="s">
        <v>16</v>
      </c>
      <c r="AP81" s="198" t="s">
        <v>59</v>
      </c>
      <c r="AQ81" s="49" t="s">
        <v>79</v>
      </c>
      <c r="AR81" s="49" t="s">
        <v>16</v>
      </c>
      <c r="AS81" s="49" t="s">
        <v>59</v>
      </c>
      <c r="AT81" s="25" t="s">
        <v>58</v>
      </c>
      <c r="AU81" s="49" t="s">
        <v>16</v>
      </c>
      <c r="AV81" s="49" t="s">
        <v>59</v>
      </c>
      <c r="AW81" s="49" t="s">
        <v>79</v>
      </c>
      <c r="AX81" s="49" t="s">
        <v>16</v>
      </c>
      <c r="AY81" s="49" t="s">
        <v>59</v>
      </c>
    </row>
    <row r="82" spans="1:51" s="9" customFormat="1" ht="12.75">
      <c r="A82" s="12"/>
      <c r="B82" s="13"/>
      <c r="C82" s="13"/>
      <c r="D82" s="29" t="s">
        <v>60</v>
      </c>
      <c r="E82" s="29" t="s">
        <v>22</v>
      </c>
      <c r="F82" s="29" t="s">
        <v>80</v>
      </c>
      <c r="G82" s="29" t="s">
        <v>62</v>
      </c>
      <c r="H82" s="29" t="s">
        <v>22</v>
      </c>
      <c r="I82" s="64" t="s">
        <v>80</v>
      </c>
      <c r="J82" s="29" t="s">
        <v>60</v>
      </c>
      <c r="K82" s="29" t="s">
        <v>22</v>
      </c>
      <c r="L82" s="64" t="s">
        <v>80</v>
      </c>
      <c r="M82" s="29" t="s">
        <v>62</v>
      </c>
      <c r="N82" s="29" t="s">
        <v>22</v>
      </c>
      <c r="O82" s="50" t="s">
        <v>80</v>
      </c>
      <c r="P82" s="30" t="s">
        <v>60</v>
      </c>
      <c r="Q82" s="50" t="s">
        <v>22</v>
      </c>
      <c r="R82" s="50" t="s">
        <v>80</v>
      </c>
      <c r="S82" s="50" t="s">
        <v>62</v>
      </c>
      <c r="T82" s="50" t="s">
        <v>22</v>
      </c>
      <c r="U82" s="50" t="s">
        <v>80</v>
      </c>
      <c r="V82" s="30" t="s">
        <v>60</v>
      </c>
      <c r="W82" s="50" t="s">
        <v>22</v>
      </c>
      <c r="X82" s="50" t="s">
        <v>80</v>
      </c>
      <c r="Y82" s="50" t="s">
        <v>62</v>
      </c>
      <c r="Z82" s="50" t="s">
        <v>22</v>
      </c>
      <c r="AA82" s="50" t="s">
        <v>80</v>
      </c>
      <c r="AB82" s="119" t="s">
        <v>60</v>
      </c>
      <c r="AC82" s="120" t="s">
        <v>22</v>
      </c>
      <c r="AD82" s="120" t="s">
        <v>80</v>
      </c>
      <c r="AE82" s="120" t="s">
        <v>62</v>
      </c>
      <c r="AF82" s="120" t="s">
        <v>22</v>
      </c>
      <c r="AG82" s="120" t="s">
        <v>80</v>
      </c>
      <c r="AH82" s="171" t="s">
        <v>60</v>
      </c>
      <c r="AI82" s="172" t="s">
        <v>22</v>
      </c>
      <c r="AJ82" s="172" t="s">
        <v>80</v>
      </c>
      <c r="AK82" s="172" t="s">
        <v>62</v>
      </c>
      <c r="AL82" s="173" t="s">
        <v>22</v>
      </c>
      <c r="AM82" s="174" t="s">
        <v>80</v>
      </c>
      <c r="AN82" s="199" t="s">
        <v>60</v>
      </c>
      <c r="AO82" s="200" t="s">
        <v>22</v>
      </c>
      <c r="AP82" s="200" t="s">
        <v>80</v>
      </c>
      <c r="AQ82" s="50" t="s">
        <v>62</v>
      </c>
      <c r="AR82" s="50" t="s">
        <v>22</v>
      </c>
      <c r="AS82" s="50" t="s">
        <v>80</v>
      </c>
      <c r="AT82" s="30" t="s">
        <v>60</v>
      </c>
      <c r="AU82" s="50" t="s">
        <v>22</v>
      </c>
      <c r="AV82" s="50" t="s">
        <v>80</v>
      </c>
      <c r="AW82" s="50" t="s">
        <v>62</v>
      </c>
      <c r="AX82" s="50" t="s">
        <v>22</v>
      </c>
      <c r="AY82" s="50" t="s">
        <v>80</v>
      </c>
    </row>
    <row r="83" spans="1:49" s="2" customFormat="1" ht="12" customHeight="1">
      <c r="A83" s="17"/>
      <c r="B83" s="17"/>
      <c r="C83" s="17"/>
      <c r="I83" s="67"/>
      <c r="L83" s="67"/>
      <c r="O83" s="88"/>
      <c r="U83" s="88"/>
      <c r="AB83" s="109"/>
      <c r="AC83" s="109"/>
      <c r="AD83" s="109"/>
      <c r="AE83" s="109"/>
      <c r="AF83" s="109"/>
      <c r="AG83" s="109"/>
      <c r="AH83" s="154"/>
      <c r="AI83" s="154"/>
      <c r="AJ83" s="154"/>
      <c r="AK83" s="154"/>
      <c r="AL83" s="154"/>
      <c r="AM83" s="155"/>
      <c r="AN83" s="189"/>
      <c r="AO83" s="189"/>
      <c r="AP83" s="189"/>
      <c r="AQ83" s="143"/>
      <c r="AW83" s="143"/>
    </row>
    <row r="84" spans="1:51" s="1" customFormat="1" ht="18.75" customHeight="1">
      <c r="A84" s="6" t="s">
        <v>81</v>
      </c>
      <c r="B84" s="6"/>
      <c r="C84" s="6"/>
      <c r="D84" s="35">
        <v>12075320</v>
      </c>
      <c r="E84" s="35">
        <v>22973.1</v>
      </c>
      <c r="F84" s="34">
        <v>1.9</v>
      </c>
      <c r="G84" s="20" t="e">
        <f>D84/#REF!*100</f>
        <v>#REF!</v>
      </c>
      <c r="H84" s="20" t="e">
        <f>E84/#REF!*100</f>
        <v>#REF!</v>
      </c>
      <c r="I84" s="65" t="e">
        <f>F84/#REF!*100</f>
        <v>#REF!</v>
      </c>
      <c r="J84" s="35">
        <v>11959557</v>
      </c>
      <c r="K84" s="51">
        <v>29109</v>
      </c>
      <c r="L84" s="74">
        <v>2.4</v>
      </c>
      <c r="M84" s="20">
        <f>J84/D84*100</f>
        <v>99.04132561290301</v>
      </c>
      <c r="N84" s="20">
        <f>K84/E84*100</f>
        <v>126.70906407929274</v>
      </c>
      <c r="O84" s="85">
        <f>L84/F84*100</f>
        <v>126.3157894736842</v>
      </c>
      <c r="P84" s="98">
        <v>12140293</v>
      </c>
      <c r="Q84" s="98">
        <v>26293.2</v>
      </c>
      <c r="R84" s="34">
        <v>2.166</v>
      </c>
      <c r="S84" s="20">
        <f>P84/J84*100</f>
        <v>101.51122654459526</v>
      </c>
      <c r="T84" s="20">
        <f>Q84/K84*100</f>
        <v>90.32670308152119</v>
      </c>
      <c r="U84" s="85">
        <f>R84/L84*100</f>
        <v>90.25</v>
      </c>
      <c r="V84" s="35">
        <v>13513552</v>
      </c>
      <c r="W84" s="35">
        <v>30221.2</v>
      </c>
      <c r="X84" s="34">
        <v>2.23</v>
      </c>
      <c r="Y84" s="20">
        <f>V84/P84*100</f>
        <v>111.31158037124804</v>
      </c>
      <c r="Z84" s="20">
        <f>W84/Q84*100</f>
        <v>114.93922382973545</v>
      </c>
      <c r="AA84" s="20">
        <f>X84/R84*100</f>
        <v>102.95475530932595</v>
      </c>
      <c r="AB84" s="121">
        <v>13636050</v>
      </c>
      <c r="AC84" s="121">
        <v>32993.3</v>
      </c>
      <c r="AD84" s="128">
        <v>2.4</v>
      </c>
      <c r="AE84" s="106">
        <f>AB84/V84*100</f>
        <v>100.9064826183375</v>
      </c>
      <c r="AF84" s="106">
        <f>AC84/W84*100</f>
        <v>109.1726999589692</v>
      </c>
      <c r="AG84" s="106">
        <f>AD84/X84*100</f>
        <v>107.62331838565022</v>
      </c>
      <c r="AH84" s="175">
        <v>14475899</v>
      </c>
      <c r="AI84" s="175">
        <v>24567.2</v>
      </c>
      <c r="AJ84" s="184">
        <v>1.7</v>
      </c>
      <c r="AK84" s="176">
        <f>AH84/AB84*100</f>
        <v>106.15903432445613</v>
      </c>
      <c r="AL84" s="176">
        <f>AI84/AC84*100</f>
        <v>74.46117848169173</v>
      </c>
      <c r="AM84" s="177">
        <f>AJ84/AD84*100</f>
        <v>70.83333333333334</v>
      </c>
      <c r="AN84" s="201">
        <v>14002766</v>
      </c>
      <c r="AO84" s="201">
        <v>37001.8</v>
      </c>
      <c r="AP84" s="207">
        <v>2.6</v>
      </c>
      <c r="AQ84" s="136">
        <f>AN84/AH84*100</f>
        <v>96.73158123029181</v>
      </c>
      <c r="AR84" s="20">
        <f>AO84/AI84*100</f>
        <v>150.61464065909018</v>
      </c>
      <c r="AS84" s="20">
        <f>AP84/AJ84*100</f>
        <v>152.94117647058826</v>
      </c>
      <c r="AT84" s="145">
        <v>13258754</v>
      </c>
      <c r="AU84" s="145">
        <v>36184.5</v>
      </c>
      <c r="AV84" s="136">
        <v>2.7</v>
      </c>
      <c r="AW84" s="136">
        <f>AT84/AN84*100</f>
        <v>94.68667833198097</v>
      </c>
      <c r="AX84" s="20">
        <f>AU84/AO84*100</f>
        <v>97.79118853677387</v>
      </c>
      <c r="AY84" s="20">
        <f>AV84/AP84*100</f>
        <v>103.84615384615385</v>
      </c>
    </row>
    <row r="85" spans="1:49" s="2" customFormat="1" ht="12" customHeight="1">
      <c r="A85" s="5" t="s">
        <v>82</v>
      </c>
      <c r="B85" s="5"/>
      <c r="C85" s="5"/>
      <c r="I85" s="67"/>
      <c r="L85" s="67"/>
      <c r="O85" s="5"/>
      <c r="AB85" s="109"/>
      <c r="AC85" s="109"/>
      <c r="AD85" s="109"/>
      <c r="AE85" s="109"/>
      <c r="AF85" s="109"/>
      <c r="AG85" s="109"/>
      <c r="AH85" s="154"/>
      <c r="AI85" s="154"/>
      <c r="AJ85" s="154"/>
      <c r="AK85" s="154"/>
      <c r="AL85" s="154"/>
      <c r="AM85" s="155"/>
      <c r="AN85" s="189"/>
      <c r="AO85" s="189"/>
      <c r="AP85" s="189"/>
      <c r="AQ85" s="143"/>
      <c r="AW85" s="143"/>
    </row>
    <row r="86" spans="1:49" s="2" customFormat="1" ht="12" customHeight="1">
      <c r="A86" s="5"/>
      <c r="C86" s="5"/>
      <c r="I86" s="67"/>
      <c r="L86" s="67"/>
      <c r="O86" s="5"/>
      <c r="AB86" s="109"/>
      <c r="AC86" s="109"/>
      <c r="AD86" s="109"/>
      <c r="AE86" s="109"/>
      <c r="AF86" s="109"/>
      <c r="AG86" s="109"/>
      <c r="AH86" s="154"/>
      <c r="AI86" s="154"/>
      <c r="AJ86" s="154"/>
      <c r="AK86" s="154"/>
      <c r="AL86" s="154"/>
      <c r="AM86" s="155"/>
      <c r="AN86" s="189"/>
      <c r="AO86" s="189"/>
      <c r="AP86" s="189"/>
      <c r="AQ86" s="143"/>
      <c r="AW86" s="143"/>
    </row>
    <row r="87" spans="1:49" s="2" customFormat="1" ht="12" customHeight="1">
      <c r="A87" s="5"/>
      <c r="C87" s="5"/>
      <c r="I87" s="67"/>
      <c r="L87" s="67"/>
      <c r="O87" s="5"/>
      <c r="AB87" s="109"/>
      <c r="AC87" s="109"/>
      <c r="AD87" s="109"/>
      <c r="AE87" s="109"/>
      <c r="AF87" s="109"/>
      <c r="AG87" s="109"/>
      <c r="AH87" s="154"/>
      <c r="AI87" s="154"/>
      <c r="AJ87" s="154"/>
      <c r="AK87" s="154"/>
      <c r="AL87" s="154"/>
      <c r="AM87" s="155"/>
      <c r="AN87" s="189"/>
      <c r="AO87" s="189"/>
      <c r="AP87" s="189"/>
      <c r="AQ87" s="143"/>
      <c r="AW87" s="143"/>
    </row>
    <row r="88" spans="1:49" s="2" customFormat="1" ht="12" customHeight="1">
      <c r="A88" s="5"/>
      <c r="C88" s="5"/>
      <c r="I88" s="67"/>
      <c r="L88" s="67"/>
      <c r="O88" s="5"/>
      <c r="AB88" s="109"/>
      <c r="AC88" s="109"/>
      <c r="AD88" s="109"/>
      <c r="AE88" s="109"/>
      <c r="AF88" s="109"/>
      <c r="AG88" s="109"/>
      <c r="AH88" s="154"/>
      <c r="AI88" s="154"/>
      <c r="AJ88" s="154"/>
      <c r="AK88" s="154"/>
      <c r="AL88" s="154"/>
      <c r="AM88" s="155"/>
      <c r="AN88" s="189"/>
      <c r="AO88" s="189"/>
      <c r="AP88" s="189"/>
      <c r="AQ88" s="143"/>
      <c r="AW88" s="143"/>
    </row>
    <row r="89" spans="1:49" s="2" customFormat="1" ht="12" customHeight="1">
      <c r="A89" s="5"/>
      <c r="C89" s="5"/>
      <c r="I89" s="67"/>
      <c r="L89" s="67"/>
      <c r="O89" s="5"/>
      <c r="AB89" s="109"/>
      <c r="AC89" s="109"/>
      <c r="AD89" s="109"/>
      <c r="AE89" s="109"/>
      <c r="AF89" s="109"/>
      <c r="AG89" s="109"/>
      <c r="AH89" s="154"/>
      <c r="AI89" s="154"/>
      <c r="AJ89" s="154"/>
      <c r="AK89" s="154"/>
      <c r="AL89" s="154"/>
      <c r="AM89" s="155"/>
      <c r="AN89" s="189"/>
      <c r="AO89" s="189"/>
      <c r="AP89" s="189"/>
      <c r="AQ89" s="143"/>
      <c r="AW89" s="143"/>
    </row>
    <row r="90" spans="1:49" s="2" customFormat="1" ht="12" customHeight="1">
      <c r="A90" s="5"/>
      <c r="C90" s="5"/>
      <c r="I90" s="67"/>
      <c r="L90" s="67"/>
      <c r="O90" s="5"/>
      <c r="AB90" s="109"/>
      <c r="AC90" s="109"/>
      <c r="AD90" s="109"/>
      <c r="AE90" s="109"/>
      <c r="AF90" s="109"/>
      <c r="AG90" s="109"/>
      <c r="AH90" s="154"/>
      <c r="AI90" s="154"/>
      <c r="AJ90" s="154"/>
      <c r="AK90" s="154"/>
      <c r="AL90" s="154"/>
      <c r="AM90" s="155"/>
      <c r="AN90" s="189"/>
      <c r="AO90" s="189"/>
      <c r="AP90" s="189"/>
      <c r="AQ90" s="143"/>
      <c r="AW90" s="143"/>
    </row>
    <row r="91" spans="1:49" s="2" customFormat="1" ht="12" customHeight="1">
      <c r="A91" s="5"/>
      <c r="C91" s="5"/>
      <c r="I91" s="67"/>
      <c r="L91" s="67"/>
      <c r="O91" s="5"/>
      <c r="AB91" s="109"/>
      <c r="AC91" s="109"/>
      <c r="AD91" s="109"/>
      <c r="AE91" s="109"/>
      <c r="AF91" s="109"/>
      <c r="AG91" s="109"/>
      <c r="AH91" s="154"/>
      <c r="AI91" s="154"/>
      <c r="AJ91" s="154"/>
      <c r="AK91" s="154"/>
      <c r="AL91" s="154"/>
      <c r="AM91" s="155"/>
      <c r="AN91" s="189"/>
      <c r="AO91" s="189"/>
      <c r="AP91" s="189"/>
      <c r="AQ91" s="143"/>
      <c r="AW91" s="143"/>
    </row>
    <row r="92" spans="1:49" s="2" customFormat="1" ht="12" customHeight="1">
      <c r="A92" s="5"/>
      <c r="C92" s="5"/>
      <c r="I92" s="67"/>
      <c r="L92" s="67"/>
      <c r="O92" s="5"/>
      <c r="AB92" s="109"/>
      <c r="AC92" s="109"/>
      <c r="AD92" s="109"/>
      <c r="AE92" s="109"/>
      <c r="AF92" s="109"/>
      <c r="AG92" s="109"/>
      <c r="AH92" s="154"/>
      <c r="AI92" s="154"/>
      <c r="AJ92" s="154"/>
      <c r="AK92" s="154"/>
      <c r="AL92" s="154"/>
      <c r="AM92" s="155"/>
      <c r="AN92" s="189"/>
      <c r="AO92" s="189"/>
      <c r="AP92" s="189"/>
      <c r="AQ92" s="143"/>
      <c r="AW92" s="143"/>
    </row>
    <row r="93" spans="1:49" s="2" customFormat="1" ht="12" customHeight="1">
      <c r="A93" s="5"/>
      <c r="C93" s="5"/>
      <c r="I93" s="67"/>
      <c r="L93" s="67"/>
      <c r="O93" s="5"/>
      <c r="AB93" s="109"/>
      <c r="AC93" s="109"/>
      <c r="AD93" s="109"/>
      <c r="AE93" s="109"/>
      <c r="AF93" s="109"/>
      <c r="AG93" s="109"/>
      <c r="AH93" s="154"/>
      <c r="AI93" s="154"/>
      <c r="AJ93" s="154"/>
      <c r="AK93" s="154"/>
      <c r="AL93" s="154"/>
      <c r="AM93" s="155"/>
      <c r="AN93" s="189"/>
      <c r="AO93" s="189"/>
      <c r="AP93" s="189"/>
      <c r="AQ93" s="143"/>
      <c r="AW93" s="143"/>
    </row>
    <row r="94" spans="1:49" s="2" customFormat="1" ht="12" customHeight="1">
      <c r="A94" s="5"/>
      <c r="C94" s="5"/>
      <c r="I94" s="67"/>
      <c r="L94" s="67"/>
      <c r="O94" s="5"/>
      <c r="AB94" s="109"/>
      <c r="AC94" s="109"/>
      <c r="AD94" s="109"/>
      <c r="AE94" s="109"/>
      <c r="AF94" s="109"/>
      <c r="AG94" s="109"/>
      <c r="AH94" s="154"/>
      <c r="AI94" s="154"/>
      <c r="AJ94" s="154"/>
      <c r="AK94" s="154"/>
      <c r="AL94" s="154"/>
      <c r="AM94" s="155"/>
      <c r="AN94" s="189"/>
      <c r="AO94" s="189"/>
      <c r="AP94" s="189"/>
      <c r="AQ94" s="143"/>
      <c r="AW94" s="143"/>
    </row>
    <row r="95" spans="1:49" s="2" customFormat="1" ht="12" customHeight="1">
      <c r="A95" s="5"/>
      <c r="C95" s="5"/>
      <c r="I95" s="67"/>
      <c r="L95" s="67"/>
      <c r="O95" s="5"/>
      <c r="AB95" s="109"/>
      <c r="AC95" s="109"/>
      <c r="AD95" s="109"/>
      <c r="AE95" s="109"/>
      <c r="AF95" s="109"/>
      <c r="AG95" s="109"/>
      <c r="AH95" s="154"/>
      <c r="AI95" s="154"/>
      <c r="AJ95" s="154"/>
      <c r="AK95" s="154"/>
      <c r="AL95" s="154"/>
      <c r="AM95" s="155"/>
      <c r="AN95" s="189"/>
      <c r="AO95" s="189"/>
      <c r="AP95" s="189"/>
      <c r="AQ95" s="143"/>
      <c r="AW95" s="143"/>
    </row>
    <row r="96" spans="1:49" s="2" customFormat="1" ht="12" customHeight="1">
      <c r="A96" s="5"/>
      <c r="C96" s="5"/>
      <c r="I96" s="67"/>
      <c r="L96" s="67"/>
      <c r="O96" s="5"/>
      <c r="AB96" s="109"/>
      <c r="AC96" s="109"/>
      <c r="AD96" s="109"/>
      <c r="AE96" s="109"/>
      <c r="AF96" s="109"/>
      <c r="AG96" s="109"/>
      <c r="AH96" s="154"/>
      <c r="AI96" s="154"/>
      <c r="AJ96" s="154"/>
      <c r="AK96" s="154"/>
      <c r="AL96" s="154"/>
      <c r="AM96" s="155"/>
      <c r="AN96" s="189"/>
      <c r="AO96" s="189"/>
      <c r="AP96" s="189"/>
      <c r="AQ96" s="143"/>
      <c r="AW96" s="143"/>
    </row>
    <row r="97" spans="1:49" s="2" customFormat="1" ht="12" customHeight="1">
      <c r="A97" s="5"/>
      <c r="C97" s="5"/>
      <c r="I97" s="67"/>
      <c r="L97" s="67"/>
      <c r="O97" s="5"/>
      <c r="AB97" s="109"/>
      <c r="AC97" s="109"/>
      <c r="AD97" s="109"/>
      <c r="AE97" s="109"/>
      <c r="AF97" s="109"/>
      <c r="AG97" s="109"/>
      <c r="AH97" s="154"/>
      <c r="AI97" s="154"/>
      <c r="AJ97" s="154"/>
      <c r="AK97" s="154"/>
      <c r="AL97" s="154"/>
      <c r="AM97" s="155"/>
      <c r="AN97" s="189"/>
      <c r="AO97" s="189"/>
      <c r="AP97" s="189"/>
      <c r="AQ97" s="143"/>
      <c r="AW97" s="143"/>
    </row>
    <row r="98" spans="1:49" s="2" customFormat="1" ht="12" customHeight="1">
      <c r="A98" s="5"/>
      <c r="C98" s="5"/>
      <c r="I98" s="67"/>
      <c r="L98" s="67"/>
      <c r="O98" s="5"/>
      <c r="AB98" s="109"/>
      <c r="AC98" s="109"/>
      <c r="AD98" s="109"/>
      <c r="AE98" s="109"/>
      <c r="AF98" s="109"/>
      <c r="AG98" s="109"/>
      <c r="AH98" s="154"/>
      <c r="AI98" s="154"/>
      <c r="AJ98" s="154"/>
      <c r="AK98" s="154"/>
      <c r="AL98" s="154"/>
      <c r="AM98" s="155"/>
      <c r="AN98" s="189"/>
      <c r="AO98" s="189"/>
      <c r="AP98" s="189"/>
      <c r="AQ98" s="143"/>
      <c r="AW98" s="143"/>
    </row>
    <row r="99" spans="1:49" s="2" customFormat="1" ht="12" customHeight="1">
      <c r="A99" s="5"/>
      <c r="C99" s="5"/>
      <c r="I99" s="67"/>
      <c r="L99" s="67"/>
      <c r="O99" s="5"/>
      <c r="AB99" s="109"/>
      <c r="AC99" s="109"/>
      <c r="AD99" s="109"/>
      <c r="AE99" s="109"/>
      <c r="AF99" s="109"/>
      <c r="AG99" s="109"/>
      <c r="AH99" s="154"/>
      <c r="AI99" s="154"/>
      <c r="AJ99" s="154"/>
      <c r="AK99" s="154"/>
      <c r="AL99" s="154"/>
      <c r="AM99" s="155"/>
      <c r="AN99" s="189"/>
      <c r="AO99" s="189"/>
      <c r="AP99" s="189"/>
      <c r="AQ99" s="143"/>
      <c r="AW99" s="143"/>
    </row>
    <row r="100" spans="1:49" s="2" customFormat="1" ht="12" customHeight="1">
      <c r="A100" s="5"/>
      <c r="C100" s="5"/>
      <c r="I100" s="67"/>
      <c r="L100" s="67"/>
      <c r="O100" s="5"/>
      <c r="AB100" s="109"/>
      <c r="AC100" s="109"/>
      <c r="AD100" s="109"/>
      <c r="AE100" s="109"/>
      <c r="AF100" s="109"/>
      <c r="AG100" s="109"/>
      <c r="AH100" s="154"/>
      <c r="AI100" s="154"/>
      <c r="AJ100" s="154"/>
      <c r="AK100" s="154"/>
      <c r="AL100" s="154"/>
      <c r="AM100" s="155"/>
      <c r="AN100" s="189"/>
      <c r="AO100" s="189"/>
      <c r="AP100" s="189"/>
      <c r="AQ100" s="143"/>
      <c r="AW100" s="143"/>
    </row>
    <row r="101" spans="1:49" s="2" customFormat="1" ht="12" customHeight="1">
      <c r="A101" s="5"/>
      <c r="C101" s="5"/>
      <c r="I101" s="67"/>
      <c r="L101" s="67"/>
      <c r="O101" s="5"/>
      <c r="AB101" s="109"/>
      <c r="AC101" s="109"/>
      <c r="AD101" s="109"/>
      <c r="AE101" s="109"/>
      <c r="AF101" s="109"/>
      <c r="AG101" s="109"/>
      <c r="AH101" s="154"/>
      <c r="AI101" s="154"/>
      <c r="AJ101" s="154"/>
      <c r="AK101" s="154"/>
      <c r="AL101" s="154"/>
      <c r="AM101" s="155"/>
      <c r="AN101" s="189"/>
      <c r="AO101" s="189"/>
      <c r="AP101" s="189"/>
      <c r="AQ101" s="143"/>
      <c r="AW101" s="143"/>
    </row>
    <row r="102" spans="1:49" s="2" customFormat="1" ht="12" customHeight="1">
      <c r="A102" s="5"/>
      <c r="C102" s="5"/>
      <c r="I102" s="67"/>
      <c r="L102" s="67"/>
      <c r="O102" s="5"/>
      <c r="AB102" s="109"/>
      <c r="AC102" s="109"/>
      <c r="AD102" s="109"/>
      <c r="AE102" s="109"/>
      <c r="AF102" s="109"/>
      <c r="AG102" s="109"/>
      <c r="AH102" s="154"/>
      <c r="AI102" s="154"/>
      <c r="AJ102" s="154"/>
      <c r="AK102" s="154"/>
      <c r="AL102" s="154"/>
      <c r="AM102" s="155"/>
      <c r="AN102" s="189"/>
      <c r="AO102" s="189"/>
      <c r="AP102" s="189"/>
      <c r="AQ102" s="143"/>
      <c r="AW102" s="143"/>
    </row>
    <row r="103" spans="1:49" s="2" customFormat="1" ht="12" customHeight="1">
      <c r="A103" s="5"/>
      <c r="C103" s="5"/>
      <c r="I103" s="67"/>
      <c r="L103" s="67"/>
      <c r="O103" s="5"/>
      <c r="AB103" s="109"/>
      <c r="AC103" s="109"/>
      <c r="AD103" s="109"/>
      <c r="AE103" s="109"/>
      <c r="AF103" s="109"/>
      <c r="AG103" s="109"/>
      <c r="AH103" s="154"/>
      <c r="AI103" s="154"/>
      <c r="AJ103" s="154"/>
      <c r="AK103" s="154"/>
      <c r="AL103" s="154"/>
      <c r="AM103" s="155"/>
      <c r="AN103" s="189"/>
      <c r="AO103" s="189"/>
      <c r="AP103" s="189"/>
      <c r="AQ103" s="143"/>
      <c r="AW103" s="143"/>
    </row>
    <row r="104" spans="1:49" s="2" customFormat="1" ht="12" customHeight="1">
      <c r="A104" s="5"/>
      <c r="C104" s="5"/>
      <c r="I104" s="67"/>
      <c r="L104" s="67"/>
      <c r="O104" s="5"/>
      <c r="AB104" s="109"/>
      <c r="AC104" s="109"/>
      <c r="AD104" s="109"/>
      <c r="AE104" s="109"/>
      <c r="AF104" s="109"/>
      <c r="AG104" s="109"/>
      <c r="AH104" s="154"/>
      <c r="AI104" s="154"/>
      <c r="AJ104" s="154"/>
      <c r="AK104" s="154"/>
      <c r="AL104" s="154"/>
      <c r="AM104" s="155"/>
      <c r="AN104" s="189"/>
      <c r="AO104" s="189"/>
      <c r="AP104" s="189"/>
      <c r="AQ104" s="143"/>
      <c r="AW104" s="143"/>
    </row>
    <row r="105" spans="1:49" s="2" customFormat="1" ht="12" customHeight="1">
      <c r="A105" s="6"/>
      <c r="B105" s="1"/>
      <c r="C105" s="5"/>
      <c r="I105" s="67"/>
      <c r="L105" s="67"/>
      <c r="O105" s="5"/>
      <c r="AB105" s="109"/>
      <c r="AC105" s="109"/>
      <c r="AD105" s="109"/>
      <c r="AE105" s="109"/>
      <c r="AF105" s="109"/>
      <c r="AG105" s="109"/>
      <c r="AH105" s="154"/>
      <c r="AI105" s="154"/>
      <c r="AJ105" s="154"/>
      <c r="AK105" s="154"/>
      <c r="AL105" s="154"/>
      <c r="AM105" s="155"/>
      <c r="AN105" s="189"/>
      <c r="AO105" s="189"/>
      <c r="AP105" s="189"/>
      <c r="AQ105" s="143"/>
      <c r="AW105" s="143"/>
    </row>
    <row r="106" spans="1:49" s="2" customFormat="1" ht="12" customHeight="1">
      <c r="A106" s="5"/>
      <c r="C106" s="5"/>
      <c r="I106" s="67"/>
      <c r="L106" s="67"/>
      <c r="O106" s="5"/>
      <c r="AB106" s="109"/>
      <c r="AC106" s="109"/>
      <c r="AD106" s="109"/>
      <c r="AE106" s="109"/>
      <c r="AF106" s="109"/>
      <c r="AG106" s="109"/>
      <c r="AH106" s="154"/>
      <c r="AI106" s="154"/>
      <c r="AJ106" s="154"/>
      <c r="AK106" s="154"/>
      <c r="AL106" s="154"/>
      <c r="AM106" s="155"/>
      <c r="AN106" s="189"/>
      <c r="AO106" s="189"/>
      <c r="AP106" s="189"/>
      <c r="AQ106" s="143"/>
      <c r="AW106" s="143"/>
    </row>
    <row r="110" spans="1:2" ht="12.75">
      <c r="A110" s="4"/>
      <c r="B110" s="4"/>
    </row>
    <row r="117" spans="1:2" ht="12.75">
      <c r="A117" s="1"/>
      <c r="B117" s="1"/>
    </row>
    <row r="123" spans="9:49" s="4" customFormat="1" ht="12.75">
      <c r="I123" s="70"/>
      <c r="L123" s="70"/>
      <c r="O123" s="78"/>
      <c r="AB123" s="129"/>
      <c r="AC123" s="129"/>
      <c r="AD123" s="129"/>
      <c r="AE123" s="129"/>
      <c r="AF123" s="129"/>
      <c r="AG123" s="129"/>
      <c r="AH123" s="185"/>
      <c r="AI123" s="185"/>
      <c r="AJ123" s="185"/>
      <c r="AK123" s="185"/>
      <c r="AL123" s="185"/>
      <c r="AM123" s="186"/>
      <c r="AN123" s="213"/>
      <c r="AO123" s="213"/>
      <c r="AP123" s="213"/>
      <c r="AQ123" s="144"/>
      <c r="AW123" s="144"/>
    </row>
  </sheetData>
  <sheetProtection/>
  <mergeCells count="68">
    <mergeCell ref="AU77:AV77"/>
    <mergeCell ref="AW77:AY77"/>
    <mergeCell ref="AW78:AY78"/>
    <mergeCell ref="AU6:AV6"/>
    <mergeCell ref="AW6:AY6"/>
    <mergeCell ref="AW7:AY7"/>
    <mergeCell ref="AU53:AV53"/>
    <mergeCell ref="AW53:AY53"/>
    <mergeCell ref="AW54:AY54"/>
    <mergeCell ref="AI77:AJ77"/>
    <mergeCell ref="AK77:AM77"/>
    <mergeCell ref="AK78:AM78"/>
    <mergeCell ref="AI6:AJ6"/>
    <mergeCell ref="AK6:AM6"/>
    <mergeCell ref="AK7:AM7"/>
    <mergeCell ref="AI53:AJ53"/>
    <mergeCell ref="AK53:AM53"/>
    <mergeCell ref="AK54:AM54"/>
    <mergeCell ref="AC77:AD77"/>
    <mergeCell ref="AE77:AG77"/>
    <mergeCell ref="AE78:AG78"/>
    <mergeCell ref="AC6:AD6"/>
    <mergeCell ref="AE6:AG6"/>
    <mergeCell ref="AE7:AG7"/>
    <mergeCell ref="AC53:AD53"/>
    <mergeCell ref="AE53:AG53"/>
    <mergeCell ref="AE54:AG54"/>
    <mergeCell ref="M78:O78"/>
    <mergeCell ref="S77:U77"/>
    <mergeCell ref="S78:U78"/>
    <mergeCell ref="Y77:AA77"/>
    <mergeCell ref="Y78:AA78"/>
    <mergeCell ref="S53:U53"/>
    <mergeCell ref="S54:U54"/>
    <mergeCell ref="M53:O53"/>
    <mergeCell ref="M54:O54"/>
    <mergeCell ref="M77:O77"/>
    <mergeCell ref="Y6:AA6"/>
    <mergeCell ref="Y7:AA7"/>
    <mergeCell ref="W53:X53"/>
    <mergeCell ref="W77:X77"/>
    <mergeCell ref="Y53:AA53"/>
    <mergeCell ref="Y54:AA54"/>
    <mergeCell ref="E77:F77"/>
    <mergeCell ref="E53:F53"/>
    <mergeCell ref="E6:F6"/>
    <mergeCell ref="W6:X6"/>
    <mergeCell ref="Q6:R6"/>
    <mergeCell ref="S6:U6"/>
    <mergeCell ref="S7:U7"/>
    <mergeCell ref="Q53:R53"/>
    <mergeCell ref="Q77:R77"/>
    <mergeCell ref="G6:I6"/>
    <mergeCell ref="G7:I7"/>
    <mergeCell ref="K77:L77"/>
    <mergeCell ref="K6:L6"/>
    <mergeCell ref="M6:O6"/>
    <mergeCell ref="M7:O7"/>
    <mergeCell ref="K53:L53"/>
    <mergeCell ref="AO77:AP77"/>
    <mergeCell ref="AQ77:AS77"/>
    <mergeCell ref="AQ78:AS78"/>
    <mergeCell ref="AO6:AP6"/>
    <mergeCell ref="AQ6:AS6"/>
    <mergeCell ref="AQ7:AS7"/>
    <mergeCell ref="AO53:AP53"/>
    <mergeCell ref="AQ53:AS53"/>
    <mergeCell ref="AQ54:AS54"/>
  </mergeCells>
  <printOptions horizontalCentered="1"/>
  <pageMargins left="0.5511811023622047" right="0.5511811023622047" top="0.984251968503937" bottom="0.984251968503937" header="0" footer="0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61">
      <selection activeCell="K84" sqref="K84"/>
    </sheetView>
  </sheetViews>
  <sheetFormatPr defaultColWidth="9.00390625" defaultRowHeight="12.75"/>
  <cols>
    <col min="2" max="2" width="16.00390625" style="0" customWidth="1"/>
    <col min="3" max="3" width="9.125" style="0" hidden="1" customWidth="1"/>
    <col min="4" max="4" width="10.125" style="0" bestFit="1" customWidth="1"/>
    <col min="7" max="7" width="9.125" style="135" customWidth="1"/>
  </cols>
  <sheetData>
    <row r="1" spans="1:3" ht="12.75">
      <c r="A1" s="1" t="s">
        <v>125</v>
      </c>
      <c r="B1" s="1"/>
      <c r="C1" s="1"/>
    </row>
    <row r="2" spans="1:7" s="1" customFormat="1" ht="12.75">
      <c r="A2" s="2" t="s">
        <v>126</v>
      </c>
      <c r="B2" s="2"/>
      <c r="C2" s="2"/>
      <c r="G2" s="136"/>
    </row>
    <row r="3" spans="1:7" s="1" customFormat="1" ht="12.75">
      <c r="A3" s="3"/>
      <c r="B3" s="3"/>
      <c r="C3" s="3"/>
      <c r="G3" s="136"/>
    </row>
    <row r="4" spans="1:9" ht="12.75">
      <c r="A4" s="1" t="s">
        <v>92</v>
      </c>
      <c r="B4" s="1"/>
      <c r="D4" s="9"/>
      <c r="E4" s="9"/>
      <c r="F4" s="9"/>
      <c r="G4" s="216"/>
      <c r="H4" s="9"/>
      <c r="I4" s="9"/>
    </row>
    <row r="5" spans="1:9" s="2" customFormat="1" ht="12.75">
      <c r="A5" s="2" t="s">
        <v>93</v>
      </c>
      <c r="D5" s="217"/>
      <c r="E5" s="217"/>
      <c r="F5" s="217"/>
      <c r="G5" s="218"/>
      <c r="H5" s="217"/>
      <c r="I5" s="217"/>
    </row>
    <row r="6" spans="1:9" s="9" customFormat="1" ht="12.75">
      <c r="A6" s="7"/>
      <c r="B6" s="8"/>
      <c r="C6" s="8"/>
      <c r="D6" s="19" t="s">
        <v>0</v>
      </c>
      <c r="E6" s="221" t="s">
        <v>1</v>
      </c>
      <c r="F6" s="223"/>
      <c r="G6" s="221" t="s">
        <v>122</v>
      </c>
      <c r="H6" s="222"/>
      <c r="I6" s="223"/>
    </row>
    <row r="7" spans="1:9" s="9" customFormat="1" ht="12.75">
      <c r="A7" s="10"/>
      <c r="B7" s="11"/>
      <c r="C7" s="11"/>
      <c r="D7" s="14" t="s">
        <v>2</v>
      </c>
      <c r="E7" s="32" t="s">
        <v>3</v>
      </c>
      <c r="F7" s="31"/>
      <c r="G7" s="224" t="s">
        <v>123</v>
      </c>
      <c r="H7" s="225"/>
      <c r="I7" s="226"/>
    </row>
    <row r="8" spans="1:9" s="9" customFormat="1" ht="12.75">
      <c r="A8" s="10"/>
      <c r="B8" s="11"/>
      <c r="C8" s="11"/>
      <c r="D8" s="46" t="s">
        <v>4</v>
      </c>
      <c r="E8" s="47" t="s">
        <v>5</v>
      </c>
      <c r="F8" s="47" t="s">
        <v>6</v>
      </c>
      <c r="G8" s="139" t="s">
        <v>7</v>
      </c>
      <c r="H8" s="47" t="s">
        <v>8</v>
      </c>
      <c r="I8" s="47" t="s">
        <v>9</v>
      </c>
    </row>
    <row r="9" spans="1:9" s="9" customFormat="1" ht="12.75">
      <c r="A9" s="10"/>
      <c r="B9" s="11"/>
      <c r="C9" s="11"/>
      <c r="D9" s="25" t="s">
        <v>10</v>
      </c>
      <c r="E9" s="48" t="s">
        <v>11</v>
      </c>
      <c r="F9" s="48" t="s">
        <v>12</v>
      </c>
      <c r="G9" s="140" t="s">
        <v>13</v>
      </c>
      <c r="H9" s="48" t="s">
        <v>9</v>
      </c>
      <c r="I9" s="48" t="s">
        <v>14</v>
      </c>
    </row>
    <row r="10" spans="1:9" s="9" customFormat="1" ht="12.75">
      <c r="A10" s="10"/>
      <c r="B10" s="11"/>
      <c r="C10" s="11"/>
      <c r="D10" s="25" t="s">
        <v>15</v>
      </c>
      <c r="E10" s="49" t="s">
        <v>16</v>
      </c>
      <c r="F10" s="49" t="s">
        <v>17</v>
      </c>
      <c r="G10" s="141" t="s">
        <v>18</v>
      </c>
      <c r="H10" s="49" t="s">
        <v>19</v>
      </c>
      <c r="I10" s="49" t="s">
        <v>20</v>
      </c>
    </row>
    <row r="11" spans="1:9" s="9" customFormat="1" ht="12.75">
      <c r="A11" s="12"/>
      <c r="B11" s="13"/>
      <c r="C11" s="13"/>
      <c r="D11" s="30" t="s">
        <v>21</v>
      </c>
      <c r="E11" s="50" t="s">
        <v>22</v>
      </c>
      <c r="F11" s="50" t="s">
        <v>23</v>
      </c>
      <c r="G11" s="142" t="s">
        <v>24</v>
      </c>
      <c r="H11" s="50" t="s">
        <v>25</v>
      </c>
      <c r="I11" s="50" t="s">
        <v>23</v>
      </c>
    </row>
    <row r="12" spans="1:3" ht="12.75">
      <c r="A12" s="15"/>
      <c r="B12" s="15"/>
      <c r="C12" s="15"/>
    </row>
    <row r="13" spans="1:11" s="1" customFormat="1" ht="18" customHeight="1">
      <c r="A13" s="6" t="s">
        <v>26</v>
      </c>
      <c r="B13" s="6"/>
      <c r="C13" s="6"/>
      <c r="D13" s="145">
        <v>45807.3</v>
      </c>
      <c r="E13" s="145">
        <v>243093.1</v>
      </c>
      <c r="F13" s="20">
        <v>5.306863753157248</v>
      </c>
      <c r="G13" s="136">
        <v>97.2019632516302</v>
      </c>
      <c r="H13" s="136">
        <v>89.94044375084866</v>
      </c>
      <c r="I13" s="136">
        <v>92.52945181571755</v>
      </c>
      <c r="K13" s="136"/>
    </row>
    <row r="14" spans="1:9" ht="12" customHeight="1">
      <c r="A14" s="5" t="s">
        <v>27</v>
      </c>
      <c r="B14" s="16"/>
      <c r="C14" s="16"/>
      <c r="D14" s="146"/>
      <c r="E14" s="146"/>
      <c r="G14" s="136"/>
      <c r="H14" s="136"/>
      <c r="I14" s="136"/>
    </row>
    <row r="15" spans="1:9" ht="18" customHeight="1">
      <c r="A15" s="18" t="s">
        <v>89</v>
      </c>
      <c r="B15" s="16"/>
      <c r="C15" s="16"/>
      <c r="D15" s="145">
        <v>2867.5</v>
      </c>
      <c r="E15" s="145">
        <v>7202.5</v>
      </c>
      <c r="F15" s="20">
        <v>2.5117698343504795</v>
      </c>
      <c r="G15" s="136">
        <v>105.70259510468887</v>
      </c>
      <c r="H15" s="136">
        <v>103.39357746802371</v>
      </c>
      <c r="I15" s="136">
        <v>97.81555255632249</v>
      </c>
    </row>
    <row r="16" spans="1:9" ht="12" customHeight="1">
      <c r="A16" s="5" t="s">
        <v>96</v>
      </c>
      <c r="B16" s="16"/>
      <c r="C16" s="16"/>
      <c r="D16" s="145"/>
      <c r="E16" s="145"/>
      <c r="F16" s="20"/>
      <c r="G16" s="136"/>
      <c r="H16" s="136"/>
      <c r="I16" s="136"/>
    </row>
    <row r="17" spans="1:9" s="1" customFormat="1" ht="18" customHeight="1">
      <c r="A17" s="6" t="s">
        <v>28</v>
      </c>
      <c r="B17" s="6"/>
      <c r="C17" s="6"/>
      <c r="D17" s="145">
        <v>373</v>
      </c>
      <c r="E17" s="145">
        <v>359.6</v>
      </c>
      <c r="F17" s="20">
        <v>0.9640750670241287</v>
      </c>
      <c r="G17" s="136">
        <v>87.76470588235294</v>
      </c>
      <c r="H17" s="136">
        <v>83.60846314810509</v>
      </c>
      <c r="I17" s="136">
        <v>95.26433468617871</v>
      </c>
    </row>
    <row r="18" spans="1:9" s="2" customFormat="1" ht="12" customHeight="1">
      <c r="A18" s="5" t="s">
        <v>88</v>
      </c>
      <c r="B18" s="5"/>
      <c r="C18" s="5"/>
      <c r="D18" s="148"/>
      <c r="E18" s="148"/>
      <c r="F18" s="215"/>
      <c r="G18" s="136"/>
      <c r="H18" s="136"/>
      <c r="I18" s="136"/>
    </row>
    <row r="19" spans="1:11" s="1" customFormat="1" ht="18" customHeight="1">
      <c r="A19" s="6" t="s">
        <v>83</v>
      </c>
      <c r="B19" s="6"/>
      <c r="C19" s="6"/>
      <c r="D19" s="145">
        <v>20579.5</v>
      </c>
      <c r="E19" s="145">
        <v>199767.5</v>
      </c>
      <c r="F19" s="20">
        <v>9.707111445856313</v>
      </c>
      <c r="G19" s="136">
        <v>96.90809517755144</v>
      </c>
      <c r="H19" s="136">
        <v>98.10794710345392</v>
      </c>
      <c r="I19" s="136">
        <v>101.23813384599518</v>
      </c>
      <c r="K19" s="136"/>
    </row>
    <row r="20" spans="1:9" s="2" customFormat="1" ht="12" customHeight="1">
      <c r="A20" s="5" t="s">
        <v>29</v>
      </c>
      <c r="B20" s="5"/>
      <c r="C20" s="5"/>
      <c r="D20" s="148"/>
      <c r="E20" s="148"/>
      <c r="F20" s="215"/>
      <c r="G20" s="136"/>
      <c r="H20" s="136"/>
      <c r="I20" s="136"/>
    </row>
    <row r="21" spans="1:9" s="1" customFormat="1" ht="18" customHeight="1">
      <c r="A21" s="6" t="s">
        <v>30</v>
      </c>
      <c r="B21" s="6"/>
      <c r="C21" s="6"/>
      <c r="D21" s="145">
        <v>808.2</v>
      </c>
      <c r="E21" s="145">
        <v>6392.9</v>
      </c>
      <c r="F21" s="20">
        <v>7.910047018064835</v>
      </c>
      <c r="G21" s="136">
        <v>95.9743498396865</v>
      </c>
      <c r="H21" s="136">
        <v>96.15986282001143</v>
      </c>
      <c r="I21" s="136">
        <v>100.1932943339911</v>
      </c>
    </row>
    <row r="22" spans="1:9" s="2" customFormat="1" ht="12" customHeight="1">
      <c r="A22" s="5" t="s">
        <v>31</v>
      </c>
      <c r="B22" s="5"/>
      <c r="C22" s="5"/>
      <c r="D22" s="148"/>
      <c r="E22" s="148"/>
      <c r="F22" s="215"/>
      <c r="G22" s="136"/>
      <c r="H22" s="136"/>
      <c r="I22" s="136"/>
    </row>
    <row r="23" spans="1:9" s="1" customFormat="1" ht="18" customHeight="1">
      <c r="A23" s="6" t="s">
        <v>84</v>
      </c>
      <c r="B23" s="6"/>
      <c r="C23" s="6"/>
      <c r="D23" s="145">
        <v>3146.5</v>
      </c>
      <c r="E23" s="145">
        <v>30316.9</v>
      </c>
      <c r="F23" s="20">
        <v>9.635118385507708</v>
      </c>
      <c r="G23" s="136">
        <v>97.46917787002045</v>
      </c>
      <c r="H23" s="136">
        <v>106.51673629141914</v>
      </c>
      <c r="I23" s="136">
        <v>109.28248151786404</v>
      </c>
    </row>
    <row r="24" spans="1:9" s="2" customFormat="1" ht="12" customHeight="1">
      <c r="A24" s="5" t="s">
        <v>32</v>
      </c>
      <c r="B24" s="5"/>
      <c r="C24" s="5"/>
      <c r="D24" s="148"/>
      <c r="E24" s="148"/>
      <c r="F24" s="215"/>
      <c r="G24" s="136"/>
      <c r="H24" s="136"/>
      <c r="I24" s="136"/>
    </row>
    <row r="25" spans="1:9" s="1" customFormat="1" ht="18" customHeight="1">
      <c r="A25" s="6" t="s">
        <v>85</v>
      </c>
      <c r="B25" s="6"/>
      <c r="C25" s="6"/>
      <c r="D25" s="145">
        <v>903.2</v>
      </c>
      <c r="E25" s="145">
        <v>3403.3</v>
      </c>
      <c r="F25" s="20">
        <v>3.7680469441984057</v>
      </c>
      <c r="G25" s="136">
        <v>94.94376116892674</v>
      </c>
      <c r="H25" s="136">
        <v>91.93387179556444</v>
      </c>
      <c r="I25" s="136">
        <v>96.82981868813158</v>
      </c>
    </row>
    <row r="26" spans="1:9" ht="12" customHeight="1">
      <c r="A26" s="5" t="s">
        <v>33</v>
      </c>
      <c r="B26" s="16"/>
      <c r="C26" s="16"/>
      <c r="D26" s="145"/>
      <c r="E26" s="145"/>
      <c r="F26" s="20"/>
      <c r="G26" s="136"/>
      <c r="H26" s="136"/>
      <c r="I26" s="136"/>
    </row>
    <row r="27" spans="1:9" s="1" customFormat="1" ht="18" customHeight="1">
      <c r="A27" s="6" t="s">
        <v>34</v>
      </c>
      <c r="B27" s="6"/>
      <c r="C27" s="6"/>
      <c r="D27" s="145">
        <v>4093</v>
      </c>
      <c r="E27" s="145">
        <v>6479</v>
      </c>
      <c r="F27" s="20">
        <v>1.5829464940141704</v>
      </c>
      <c r="G27" s="136">
        <v>96.9101456138274</v>
      </c>
      <c r="H27" s="136">
        <v>97.46667870144718</v>
      </c>
      <c r="I27" s="136">
        <v>100.57427742378748</v>
      </c>
    </row>
    <row r="28" spans="1:9" s="2" customFormat="1" ht="12" customHeight="1">
      <c r="A28" s="5" t="s">
        <v>35</v>
      </c>
      <c r="B28" s="5"/>
      <c r="C28" s="5"/>
      <c r="D28" s="148"/>
      <c r="E28" s="148"/>
      <c r="F28" s="215"/>
      <c r="G28" s="136"/>
      <c r="H28" s="136"/>
      <c r="I28" s="136"/>
    </row>
    <row r="29" spans="1:9" s="1" customFormat="1" ht="18" customHeight="1">
      <c r="A29" s="6" t="s">
        <v>36</v>
      </c>
      <c r="B29" s="6"/>
      <c r="C29" s="6"/>
      <c r="D29" s="145">
        <v>514.2</v>
      </c>
      <c r="E29" s="145">
        <v>514.2</v>
      </c>
      <c r="F29" s="20">
        <v>1</v>
      </c>
      <c r="G29" s="136">
        <v>93.69533527696795</v>
      </c>
      <c r="H29" s="136">
        <v>93.69533527696795</v>
      </c>
      <c r="I29" s="136">
        <v>100</v>
      </c>
    </row>
    <row r="30" spans="1:9" s="2" customFormat="1" ht="12" customHeight="1">
      <c r="A30" s="5" t="s">
        <v>37</v>
      </c>
      <c r="B30" s="5"/>
      <c r="C30" s="5"/>
      <c r="D30" s="148"/>
      <c r="E30" s="148"/>
      <c r="F30" s="215"/>
      <c r="G30" s="136"/>
      <c r="H30" s="136"/>
      <c r="I30" s="136"/>
    </row>
    <row r="31" spans="1:9" s="1" customFormat="1" ht="18" customHeight="1">
      <c r="A31" s="6" t="s">
        <v>38</v>
      </c>
      <c r="B31" s="6"/>
      <c r="C31" s="6"/>
      <c r="D31" s="145">
        <v>2888.2999999999997</v>
      </c>
      <c r="E31" s="145">
        <v>37778.1</v>
      </c>
      <c r="F31" s="20">
        <v>13.079700862098813</v>
      </c>
      <c r="G31" s="136">
        <v>96.27987599586652</v>
      </c>
      <c r="H31" s="136">
        <v>95.30081304914873</v>
      </c>
      <c r="I31" s="136">
        <v>98.9831073870932</v>
      </c>
    </row>
    <row r="32" spans="1:9" s="2" customFormat="1" ht="12" customHeight="1">
      <c r="A32" s="5" t="s">
        <v>39</v>
      </c>
      <c r="B32" s="5"/>
      <c r="C32" s="5"/>
      <c r="D32" s="148"/>
      <c r="E32" s="148"/>
      <c r="F32" s="215"/>
      <c r="G32" s="136"/>
      <c r="H32" s="136"/>
      <c r="I32" s="136"/>
    </row>
    <row r="33" spans="1:9" s="1" customFormat="1" ht="18" customHeight="1">
      <c r="A33" s="6" t="s">
        <v>86</v>
      </c>
      <c r="B33" s="6"/>
      <c r="C33" s="6"/>
      <c r="D33" s="145">
        <v>1883.3</v>
      </c>
      <c r="E33" s="145">
        <v>21973.4</v>
      </c>
      <c r="F33" s="20">
        <v>11.667498539797165</v>
      </c>
      <c r="G33" s="136">
        <v>95.87151293015678</v>
      </c>
      <c r="H33" s="136">
        <v>96.6666813308639</v>
      </c>
      <c r="I33" s="136">
        <v>100.82941050621199</v>
      </c>
    </row>
    <row r="34" spans="1:9" ht="12" customHeight="1">
      <c r="A34" s="5" t="s">
        <v>40</v>
      </c>
      <c r="B34" s="16"/>
      <c r="C34" s="16"/>
      <c r="D34" s="145"/>
      <c r="E34" s="145"/>
      <c r="F34" s="20"/>
      <c r="G34" s="136"/>
      <c r="H34" s="136"/>
      <c r="I34" s="136"/>
    </row>
    <row r="35" spans="1:9" s="1" customFormat="1" ht="18" customHeight="1">
      <c r="A35" s="6" t="s">
        <v>41</v>
      </c>
      <c r="B35" s="6"/>
      <c r="C35" s="6"/>
      <c r="D35" s="145">
        <v>1565.6</v>
      </c>
      <c r="E35" s="145">
        <v>17071.8</v>
      </c>
      <c r="F35" s="20">
        <v>10.904317833418498</v>
      </c>
      <c r="G35" s="136">
        <v>97.52694200460972</v>
      </c>
      <c r="H35" s="136">
        <v>112.47726973250758</v>
      </c>
      <c r="I35" s="136">
        <v>115.32943350893869</v>
      </c>
    </row>
    <row r="36" spans="1:9" s="2" customFormat="1" ht="12" customHeight="1">
      <c r="A36" s="5" t="s">
        <v>42</v>
      </c>
      <c r="B36" s="5"/>
      <c r="C36" s="5"/>
      <c r="D36" s="148"/>
      <c r="E36" s="148"/>
      <c r="F36" s="3"/>
      <c r="G36" s="136"/>
      <c r="H36" s="136"/>
      <c r="I36" s="136"/>
    </row>
    <row r="37" spans="1:9" s="1" customFormat="1" ht="18" customHeight="1">
      <c r="A37" s="6" t="s">
        <v>43</v>
      </c>
      <c r="B37" s="6"/>
      <c r="C37" s="6"/>
      <c r="D37" s="145">
        <v>10432.5</v>
      </c>
      <c r="E37" s="145">
        <v>43294.4</v>
      </c>
      <c r="F37" s="20">
        <v>4.149954469206806</v>
      </c>
      <c r="G37" s="136">
        <v>105.05407528246027</v>
      </c>
      <c r="H37" s="136">
        <v>108.9863711654743</v>
      </c>
      <c r="I37" s="136">
        <v>103.74311598330786</v>
      </c>
    </row>
    <row r="38" spans="1:9" s="2" customFormat="1" ht="12" customHeight="1">
      <c r="A38" s="5" t="s">
        <v>44</v>
      </c>
      <c r="B38" s="5"/>
      <c r="C38" s="5"/>
      <c r="D38" s="148"/>
      <c r="E38" s="148"/>
      <c r="F38" s="3"/>
      <c r="G38" s="136"/>
      <c r="H38" s="136"/>
      <c r="I38" s="136"/>
    </row>
    <row r="39" spans="1:9" s="1" customFormat="1" ht="18" customHeight="1">
      <c r="A39" s="6" t="s">
        <v>87</v>
      </c>
      <c r="B39" s="6"/>
      <c r="C39" s="6"/>
      <c r="D39" s="145">
        <v>10896.4</v>
      </c>
      <c r="E39" s="145">
        <v>44373</v>
      </c>
      <c r="F39" s="20">
        <v>4.07226239859036</v>
      </c>
      <c r="G39" s="136">
        <v>108.01990602137319</v>
      </c>
      <c r="H39" s="136">
        <v>106.75157458151496</v>
      </c>
      <c r="I39" s="136">
        <v>98.82583545332166</v>
      </c>
    </row>
    <row r="40" spans="1:9" s="2" customFormat="1" ht="12" customHeight="1">
      <c r="A40" s="5" t="s">
        <v>45</v>
      </c>
      <c r="B40" s="5"/>
      <c r="C40" s="5"/>
      <c r="D40" s="148"/>
      <c r="E40" s="148"/>
      <c r="F40" s="3"/>
      <c r="G40" s="136"/>
      <c r="H40" s="136"/>
      <c r="I40" s="136"/>
    </row>
    <row r="41" spans="1:11" s="1" customFormat="1" ht="18" customHeight="1">
      <c r="A41" s="6" t="s">
        <v>112</v>
      </c>
      <c r="B41" s="6"/>
      <c r="C41" s="6"/>
      <c r="D41" s="145">
        <v>24612</v>
      </c>
      <c r="E41" s="145">
        <v>403753.9</v>
      </c>
      <c r="F41" s="20">
        <v>16.404757841703233</v>
      </c>
      <c r="G41" s="136">
        <v>103.53661768603315</v>
      </c>
      <c r="H41" s="136">
        <v>81.0252936950388</v>
      </c>
      <c r="I41" s="136">
        <v>78.25762083588799</v>
      </c>
      <c r="K41" s="136"/>
    </row>
    <row r="42" spans="1:9" ht="12" customHeight="1">
      <c r="A42" s="5" t="s">
        <v>113</v>
      </c>
      <c r="B42" s="16"/>
      <c r="C42" s="16"/>
      <c r="D42" s="145"/>
      <c r="E42" s="145"/>
      <c r="F42" s="1"/>
      <c r="G42" s="136"/>
      <c r="H42" s="136"/>
      <c r="I42" s="136"/>
    </row>
    <row r="43" spans="1:9" s="1" customFormat="1" ht="18" customHeight="1">
      <c r="A43" s="6" t="s">
        <v>46</v>
      </c>
      <c r="B43" s="6"/>
      <c r="C43" s="6"/>
      <c r="D43" s="145">
        <v>641</v>
      </c>
      <c r="E43" s="145">
        <v>7771.7</v>
      </c>
      <c r="F43" s="20">
        <v>12.12433697347894</v>
      </c>
      <c r="G43" s="136">
        <v>93.90565484910636</v>
      </c>
      <c r="H43" s="136">
        <v>91.42638668313629</v>
      </c>
      <c r="I43" s="136">
        <v>97.35983081109023</v>
      </c>
    </row>
    <row r="44" spans="1:9" s="2" customFormat="1" ht="12" customHeight="1">
      <c r="A44" s="5" t="s">
        <v>47</v>
      </c>
      <c r="B44" s="5"/>
      <c r="C44" s="5"/>
      <c r="D44" s="148"/>
      <c r="E44" s="148"/>
      <c r="F44" s="215"/>
      <c r="G44" s="136"/>
      <c r="H44" s="136"/>
      <c r="I44" s="136"/>
    </row>
    <row r="45" spans="1:9" s="1" customFormat="1" ht="18" customHeight="1">
      <c r="A45" s="21" t="s">
        <v>99</v>
      </c>
      <c r="B45" s="6"/>
      <c r="C45" s="6"/>
      <c r="D45" s="145">
        <v>794</v>
      </c>
      <c r="E45" s="145">
        <v>2292.5</v>
      </c>
      <c r="F45" s="20">
        <v>2.88727959697733</v>
      </c>
      <c r="G45" s="136">
        <v>112.75205907412666</v>
      </c>
      <c r="H45" s="136">
        <v>94.4465043463931</v>
      </c>
      <c r="I45" s="136">
        <v>83.76477123517637</v>
      </c>
    </row>
    <row r="46" spans="1:9" s="2" customFormat="1" ht="12" customHeight="1">
      <c r="A46" s="22" t="s">
        <v>48</v>
      </c>
      <c r="B46" s="5"/>
      <c r="C46" s="5"/>
      <c r="D46" s="148"/>
      <c r="E46" s="148"/>
      <c r="F46" s="214"/>
      <c r="G46" s="136"/>
      <c r="H46" s="136"/>
      <c r="I46" s="136"/>
    </row>
    <row r="47" spans="1:9" s="1" customFormat="1" ht="18" customHeight="1">
      <c r="A47" s="21" t="s">
        <v>90</v>
      </c>
      <c r="B47" s="6"/>
      <c r="C47" s="6"/>
      <c r="D47" s="145">
        <v>16172.7</v>
      </c>
      <c r="E47" s="145">
        <v>56895.9</v>
      </c>
      <c r="F47" s="34">
        <v>3.51802110964774</v>
      </c>
      <c r="G47" s="136">
        <v>101.54011326393511</v>
      </c>
      <c r="H47" s="136">
        <v>102.92870452448577</v>
      </c>
      <c r="I47" s="136">
        <v>101.36752975342984</v>
      </c>
    </row>
    <row r="48" spans="1:7" s="2" customFormat="1" ht="12" customHeight="1">
      <c r="A48" s="22" t="s">
        <v>91</v>
      </c>
      <c r="B48" s="5"/>
      <c r="C48" s="5"/>
      <c r="G48" s="143"/>
    </row>
    <row r="49" ht="18" customHeight="1">
      <c r="H49" s="1"/>
    </row>
    <row r="50" ht="18" customHeight="1">
      <c r="H50" s="1"/>
    </row>
    <row r="51" spans="1:9" ht="12.75">
      <c r="A51" s="1" t="s">
        <v>94</v>
      </c>
      <c r="B51" s="1"/>
      <c r="D51" s="9"/>
      <c r="E51" s="9"/>
      <c r="F51" s="9"/>
      <c r="G51" s="216"/>
      <c r="H51" s="9"/>
      <c r="I51" s="9"/>
    </row>
    <row r="52" spans="1:9" s="2" customFormat="1" ht="12.75">
      <c r="A52" s="2" t="s">
        <v>95</v>
      </c>
      <c r="D52" s="217"/>
      <c r="E52" s="217"/>
      <c r="F52" s="217"/>
      <c r="G52" s="218"/>
      <c r="H52" s="217"/>
      <c r="I52" s="217"/>
    </row>
    <row r="53" spans="1:9" s="9" customFormat="1" ht="12.75">
      <c r="A53" s="7"/>
      <c r="B53" s="8"/>
      <c r="C53" s="8"/>
      <c r="D53" s="19" t="s">
        <v>49</v>
      </c>
      <c r="E53" s="222" t="s">
        <v>1</v>
      </c>
      <c r="F53" s="223"/>
      <c r="G53" s="221" t="s">
        <v>122</v>
      </c>
      <c r="H53" s="222"/>
      <c r="I53" s="223"/>
    </row>
    <row r="54" spans="1:9" s="9" customFormat="1" ht="12.75">
      <c r="A54" s="10"/>
      <c r="B54" s="11"/>
      <c r="C54" s="11"/>
      <c r="D54" s="14" t="s">
        <v>50</v>
      </c>
      <c r="E54" s="38" t="s">
        <v>51</v>
      </c>
      <c r="F54" s="31"/>
      <c r="G54" s="224" t="s">
        <v>123</v>
      </c>
      <c r="H54" s="225"/>
      <c r="I54" s="226"/>
    </row>
    <row r="55" spans="1:9" s="9" customFormat="1" ht="12.75">
      <c r="A55" s="10"/>
      <c r="B55" s="11"/>
      <c r="C55" s="11"/>
      <c r="D55" s="46" t="s">
        <v>52</v>
      </c>
      <c r="E55" s="47" t="s">
        <v>5</v>
      </c>
      <c r="F55" s="47" t="s">
        <v>53</v>
      </c>
      <c r="G55" s="47" t="s">
        <v>54</v>
      </c>
      <c r="H55" s="47" t="s">
        <v>5</v>
      </c>
      <c r="I55" s="47" t="s">
        <v>53</v>
      </c>
    </row>
    <row r="56" spans="1:9" s="9" customFormat="1" ht="12.75">
      <c r="A56" s="10"/>
      <c r="B56" s="11"/>
      <c r="C56" s="11"/>
      <c r="D56" s="25" t="s">
        <v>55</v>
      </c>
      <c r="E56" s="48" t="s">
        <v>11</v>
      </c>
      <c r="F56" s="48" t="s">
        <v>56</v>
      </c>
      <c r="G56" s="48" t="s">
        <v>57</v>
      </c>
      <c r="H56" s="48" t="s">
        <v>11</v>
      </c>
      <c r="I56" s="48" t="s">
        <v>56</v>
      </c>
    </row>
    <row r="57" spans="1:9" s="9" customFormat="1" ht="12.75">
      <c r="A57" s="10"/>
      <c r="B57" s="11"/>
      <c r="C57" s="11"/>
      <c r="D57" s="25" t="s">
        <v>58</v>
      </c>
      <c r="E57" s="49" t="s">
        <v>16</v>
      </c>
      <c r="F57" s="49" t="s">
        <v>59</v>
      </c>
      <c r="G57" s="49" t="s">
        <v>55</v>
      </c>
      <c r="H57" s="49" t="s">
        <v>16</v>
      </c>
      <c r="I57" s="49" t="s">
        <v>59</v>
      </c>
    </row>
    <row r="58" spans="1:9" s="9" customFormat="1" ht="12.75">
      <c r="A58" s="12"/>
      <c r="B58" s="13"/>
      <c r="C58" s="13"/>
      <c r="D58" s="30" t="s">
        <v>60</v>
      </c>
      <c r="E58" s="50" t="s">
        <v>22</v>
      </c>
      <c r="F58" s="50" t="s">
        <v>61</v>
      </c>
      <c r="G58" s="50" t="s">
        <v>62</v>
      </c>
      <c r="H58" s="50" t="s">
        <v>22</v>
      </c>
      <c r="I58" s="50" t="s">
        <v>61</v>
      </c>
    </row>
    <row r="59" spans="1:3" ht="12.75">
      <c r="A59" s="15"/>
      <c r="B59" s="15"/>
      <c r="C59" s="15"/>
    </row>
    <row r="60" spans="1:9" s="1" customFormat="1" ht="18.75" customHeight="1">
      <c r="A60" s="6" t="s">
        <v>63</v>
      </c>
      <c r="B60" s="6"/>
      <c r="C60" s="6"/>
      <c r="D60" s="145">
        <v>3569905</v>
      </c>
      <c r="E60" s="145">
        <v>32003.2</v>
      </c>
      <c r="F60" s="136">
        <v>9</v>
      </c>
      <c r="G60" s="136">
        <v>100.07296831050469</v>
      </c>
      <c r="H60" s="136">
        <v>74.96105928124217</v>
      </c>
      <c r="I60" s="136">
        <v>75</v>
      </c>
    </row>
    <row r="61" spans="1:9" s="2" customFormat="1" ht="12" customHeight="1">
      <c r="A61" s="5" t="s">
        <v>64</v>
      </c>
      <c r="B61" s="5"/>
      <c r="C61" s="5"/>
      <c r="D61" s="147"/>
      <c r="E61" s="147"/>
      <c r="F61" s="143"/>
      <c r="G61" s="136"/>
      <c r="H61" s="136"/>
      <c r="I61" s="136"/>
    </row>
    <row r="62" spans="1:11" s="1" customFormat="1" ht="18.75" customHeight="1">
      <c r="A62" s="6" t="s">
        <v>65</v>
      </c>
      <c r="B62" s="6"/>
      <c r="C62" s="6"/>
      <c r="D62" s="145">
        <v>1366415</v>
      </c>
      <c r="E62" s="145">
        <v>8058.6</v>
      </c>
      <c r="F62" s="136">
        <v>5.9</v>
      </c>
      <c r="G62" s="136">
        <v>101.99912812006862</v>
      </c>
      <c r="H62" s="136">
        <v>64.42705127077653</v>
      </c>
      <c r="I62" s="136">
        <v>63.44086021505376</v>
      </c>
      <c r="K62" s="20"/>
    </row>
    <row r="63" spans="1:9" s="2" customFormat="1" ht="12" customHeight="1">
      <c r="A63" s="5" t="s">
        <v>66</v>
      </c>
      <c r="B63" s="5"/>
      <c r="C63" s="5"/>
      <c r="D63" s="147"/>
      <c r="E63" s="147"/>
      <c r="F63" s="143"/>
      <c r="G63" s="136"/>
      <c r="H63" s="136"/>
      <c r="I63" s="136"/>
    </row>
    <row r="64" spans="1:11" s="1" customFormat="1" ht="18.75" customHeight="1">
      <c r="A64" s="6" t="s">
        <v>67</v>
      </c>
      <c r="B64" s="6"/>
      <c r="C64" s="6"/>
      <c r="D64" s="145">
        <v>5828276</v>
      </c>
      <c r="E64" s="145">
        <v>28529</v>
      </c>
      <c r="F64" s="136">
        <v>4.9</v>
      </c>
      <c r="G64" s="136">
        <v>100.34993402149328</v>
      </c>
      <c r="H64" s="136">
        <v>47.358032970845485</v>
      </c>
      <c r="I64" s="136">
        <v>47.11538461538461</v>
      </c>
      <c r="K64" s="136"/>
    </row>
    <row r="65" spans="1:9" s="2" customFormat="1" ht="12" customHeight="1">
      <c r="A65" s="5" t="s">
        <v>68</v>
      </c>
      <c r="B65" s="5"/>
      <c r="C65" s="5"/>
      <c r="D65" s="147"/>
      <c r="E65" s="147"/>
      <c r="F65" s="143"/>
      <c r="G65" s="136"/>
      <c r="H65" s="136"/>
      <c r="I65" s="136"/>
    </row>
    <row r="66" spans="1:9" s="1" customFormat="1" ht="18.75" customHeight="1">
      <c r="A66" s="6" t="s">
        <v>69</v>
      </c>
      <c r="B66" s="6"/>
      <c r="C66" s="6"/>
      <c r="D66" s="145">
        <v>520373</v>
      </c>
      <c r="E66" s="145">
        <v>9250.6</v>
      </c>
      <c r="F66" s="136">
        <v>17.8</v>
      </c>
      <c r="G66" s="136">
        <v>100.02421926507985</v>
      </c>
      <c r="H66" s="136">
        <v>115.67732496342333</v>
      </c>
      <c r="I66" s="136">
        <v>115.5844155844156</v>
      </c>
    </row>
    <row r="67" spans="1:9" s="2" customFormat="1" ht="12" customHeight="1">
      <c r="A67" s="5" t="s">
        <v>70</v>
      </c>
      <c r="B67" s="5"/>
      <c r="C67" s="5"/>
      <c r="D67" s="147"/>
      <c r="E67" s="147"/>
      <c r="F67" s="143"/>
      <c r="G67" s="136"/>
      <c r="H67" s="136"/>
      <c r="I67" s="136"/>
    </row>
    <row r="68" spans="1:11" s="1" customFormat="1" ht="18.75" customHeight="1">
      <c r="A68" s="6" t="s">
        <v>71</v>
      </c>
      <c r="B68" s="6"/>
      <c r="C68" s="6"/>
      <c r="D68" s="145">
        <v>391596</v>
      </c>
      <c r="E68" s="145">
        <v>1730.1</v>
      </c>
      <c r="F68" s="136">
        <v>4.4</v>
      </c>
      <c r="G68" s="136">
        <v>101.41926260502025</v>
      </c>
      <c r="H68" s="136">
        <v>48.22040748069901</v>
      </c>
      <c r="I68" s="136">
        <v>47.31182795698925</v>
      </c>
      <c r="K68" s="20"/>
    </row>
    <row r="69" spans="1:9" s="2" customFormat="1" ht="12" customHeight="1">
      <c r="A69" s="5" t="s">
        <v>72</v>
      </c>
      <c r="B69" s="5"/>
      <c r="C69" s="5"/>
      <c r="D69" s="147"/>
      <c r="E69" s="147"/>
      <c r="F69" s="143"/>
      <c r="G69" s="136"/>
      <c r="H69" s="136"/>
      <c r="I69" s="136"/>
    </row>
    <row r="70" spans="1:9" s="1" customFormat="1" ht="18.75" customHeight="1">
      <c r="A70" s="6" t="s">
        <v>73</v>
      </c>
      <c r="B70" s="6"/>
      <c r="C70" s="6"/>
      <c r="D70" s="145">
        <v>12800</v>
      </c>
      <c r="E70" s="145">
        <v>82.7</v>
      </c>
      <c r="F70" s="136">
        <v>6.5</v>
      </c>
      <c r="G70" s="136">
        <v>110.82251082251082</v>
      </c>
      <c r="H70" s="136">
        <v>100.97680097680097</v>
      </c>
      <c r="I70" s="136">
        <v>91.54929577464789</v>
      </c>
    </row>
    <row r="71" spans="1:9" s="2" customFormat="1" ht="12" customHeight="1">
      <c r="A71" s="5" t="s">
        <v>74</v>
      </c>
      <c r="B71" s="5"/>
      <c r="C71" s="5"/>
      <c r="G71" s="143"/>
      <c r="I71" s="1"/>
    </row>
    <row r="72" spans="1:7" s="2" customFormat="1" ht="12" customHeight="1">
      <c r="A72" s="5"/>
      <c r="C72" s="5"/>
      <c r="G72" s="143"/>
    </row>
    <row r="73" spans="1:9" s="2" customFormat="1" ht="12" customHeight="1">
      <c r="A73" s="5"/>
      <c r="C73" s="5"/>
      <c r="G73" s="143"/>
      <c r="I73" s="1"/>
    </row>
    <row r="74" spans="1:9" s="2" customFormat="1" ht="12" customHeight="1">
      <c r="A74" s="5"/>
      <c r="C74" s="5"/>
      <c r="G74" s="143"/>
      <c r="I74" s="1"/>
    </row>
    <row r="75" spans="1:9" ht="12.75">
      <c r="A75" s="1" t="s">
        <v>97</v>
      </c>
      <c r="B75" s="1"/>
      <c r="D75" s="9"/>
      <c r="E75" s="9"/>
      <c r="F75" s="9"/>
      <c r="G75" s="216"/>
      <c r="H75" s="9"/>
      <c r="I75" s="9"/>
    </row>
    <row r="76" spans="1:9" s="2" customFormat="1" ht="12.75">
      <c r="A76" s="2" t="s">
        <v>98</v>
      </c>
      <c r="D76" s="217"/>
      <c r="E76" s="217"/>
      <c r="F76" s="217"/>
      <c r="G76" s="218"/>
      <c r="H76" s="217"/>
      <c r="I76" s="217"/>
    </row>
    <row r="77" spans="1:9" s="9" customFormat="1" ht="12.75">
      <c r="A77" s="7"/>
      <c r="B77" s="8"/>
      <c r="C77" s="8"/>
      <c r="D77" s="45" t="s">
        <v>75</v>
      </c>
      <c r="E77" s="221" t="s">
        <v>1</v>
      </c>
      <c r="F77" s="223"/>
      <c r="G77" s="221" t="s">
        <v>122</v>
      </c>
      <c r="H77" s="222"/>
      <c r="I77" s="223"/>
    </row>
    <row r="78" spans="1:9" s="9" customFormat="1" ht="12.75">
      <c r="A78" s="10"/>
      <c r="B78" s="11"/>
      <c r="C78" s="11"/>
      <c r="D78" s="46" t="s">
        <v>50</v>
      </c>
      <c r="E78" s="56" t="s">
        <v>51</v>
      </c>
      <c r="F78" s="26"/>
      <c r="G78" s="224" t="s">
        <v>123</v>
      </c>
      <c r="H78" s="225"/>
      <c r="I78" s="226"/>
    </row>
    <row r="79" spans="1:9" s="9" customFormat="1" ht="12.75">
      <c r="A79" s="10"/>
      <c r="B79" s="11"/>
      <c r="C79" s="11"/>
      <c r="D79" s="46" t="s">
        <v>52</v>
      </c>
      <c r="E79" s="47" t="s">
        <v>5</v>
      </c>
      <c r="F79" s="47" t="s">
        <v>53</v>
      </c>
      <c r="G79" s="47" t="s">
        <v>76</v>
      </c>
      <c r="H79" s="47" t="s">
        <v>5</v>
      </c>
      <c r="I79" s="47" t="s">
        <v>53</v>
      </c>
    </row>
    <row r="80" spans="1:9" s="9" customFormat="1" ht="12.75">
      <c r="A80" s="10"/>
      <c r="B80" s="11"/>
      <c r="C80" s="11"/>
      <c r="D80" s="25" t="s">
        <v>77</v>
      </c>
      <c r="E80" s="48" t="s">
        <v>11</v>
      </c>
      <c r="F80" s="48" t="s">
        <v>78</v>
      </c>
      <c r="G80" s="48" t="s">
        <v>57</v>
      </c>
      <c r="H80" s="48" t="s">
        <v>11</v>
      </c>
      <c r="I80" s="48" t="s">
        <v>56</v>
      </c>
    </row>
    <row r="81" spans="1:9" s="9" customFormat="1" ht="12.75">
      <c r="A81" s="10"/>
      <c r="B81" s="11"/>
      <c r="C81" s="11"/>
      <c r="D81" s="25" t="s">
        <v>58</v>
      </c>
      <c r="E81" s="49" t="s">
        <v>16</v>
      </c>
      <c r="F81" s="49" t="s">
        <v>59</v>
      </c>
      <c r="G81" s="49" t="s">
        <v>79</v>
      </c>
      <c r="H81" s="49" t="s">
        <v>16</v>
      </c>
      <c r="I81" s="49" t="s">
        <v>59</v>
      </c>
    </row>
    <row r="82" spans="1:9" s="9" customFormat="1" ht="12.75">
      <c r="A82" s="12"/>
      <c r="B82" s="13"/>
      <c r="C82" s="13"/>
      <c r="D82" s="30" t="s">
        <v>60</v>
      </c>
      <c r="E82" s="50" t="s">
        <v>22</v>
      </c>
      <c r="F82" s="50" t="s">
        <v>80</v>
      </c>
      <c r="G82" s="50" t="s">
        <v>62</v>
      </c>
      <c r="H82" s="50" t="s">
        <v>22</v>
      </c>
      <c r="I82" s="50" t="s">
        <v>80</v>
      </c>
    </row>
    <row r="83" spans="1:7" s="2" customFormat="1" ht="12" customHeight="1">
      <c r="A83" s="17"/>
      <c r="B83" s="17"/>
      <c r="C83" s="17"/>
      <c r="G83" s="143"/>
    </row>
    <row r="84" spans="1:11" s="1" customFormat="1" ht="18.75" customHeight="1">
      <c r="A84" s="6" t="s">
        <v>81</v>
      </c>
      <c r="B84" s="6"/>
      <c r="C84" s="6"/>
      <c r="D84" s="145">
        <v>13258754</v>
      </c>
      <c r="E84" s="145">
        <v>36184.5</v>
      </c>
      <c r="F84" s="136">
        <v>2.7</v>
      </c>
      <c r="G84" s="136">
        <v>94.68667833198097</v>
      </c>
      <c r="H84" s="20">
        <v>97.79118853677387</v>
      </c>
      <c r="I84" s="20">
        <v>103.84615384615385</v>
      </c>
      <c r="K84" s="20"/>
    </row>
    <row r="85" spans="1:7" s="2" customFormat="1" ht="12" customHeight="1">
      <c r="A85" s="5" t="s">
        <v>82</v>
      </c>
      <c r="B85" s="5"/>
      <c r="C85" s="5"/>
      <c r="G85" s="143"/>
    </row>
    <row r="86" spans="1:7" s="2" customFormat="1" ht="12" customHeight="1">
      <c r="A86" s="5"/>
      <c r="C86" s="5"/>
      <c r="G86" s="143"/>
    </row>
    <row r="87" spans="1:7" s="2" customFormat="1" ht="12" customHeight="1">
      <c r="A87" s="5"/>
      <c r="C87" s="5"/>
      <c r="G87" s="143"/>
    </row>
    <row r="88" spans="1:7" s="2" customFormat="1" ht="12" customHeight="1">
      <c r="A88" s="5"/>
      <c r="C88" s="5"/>
      <c r="G88" s="143"/>
    </row>
    <row r="89" spans="1:7" s="2" customFormat="1" ht="12" customHeight="1">
      <c r="A89" s="5"/>
      <c r="C89" s="5"/>
      <c r="G89" s="143"/>
    </row>
    <row r="90" spans="1:7" s="2" customFormat="1" ht="12" customHeight="1">
      <c r="A90" s="5"/>
      <c r="C90" s="5"/>
      <c r="G90" s="143"/>
    </row>
    <row r="91" spans="1:7" s="2" customFormat="1" ht="12" customHeight="1">
      <c r="A91" s="5"/>
      <c r="C91" s="5"/>
      <c r="G91" s="143"/>
    </row>
    <row r="92" spans="1:7" s="2" customFormat="1" ht="12" customHeight="1">
      <c r="A92" s="5"/>
      <c r="C92" s="5"/>
      <c r="G92" s="143"/>
    </row>
    <row r="93" spans="1:7" s="2" customFormat="1" ht="12" customHeight="1">
      <c r="A93" s="5"/>
      <c r="C93" s="5"/>
      <c r="G93" s="143"/>
    </row>
    <row r="94" spans="1:7" s="2" customFormat="1" ht="12" customHeight="1">
      <c r="A94" s="5"/>
      <c r="C94" s="5"/>
      <c r="G94" s="143"/>
    </row>
    <row r="95" spans="1:7" s="2" customFormat="1" ht="12" customHeight="1">
      <c r="A95" s="5"/>
      <c r="C95" s="5"/>
      <c r="G95" s="143"/>
    </row>
    <row r="96" spans="1:7" s="2" customFormat="1" ht="12" customHeight="1">
      <c r="A96" s="5"/>
      <c r="C96" s="5"/>
      <c r="G96" s="143"/>
    </row>
    <row r="97" spans="1:7" s="2" customFormat="1" ht="12" customHeight="1">
      <c r="A97" s="5"/>
      <c r="C97" s="5"/>
      <c r="G97" s="143"/>
    </row>
    <row r="98" spans="1:7" s="2" customFormat="1" ht="12" customHeight="1">
      <c r="A98" s="5"/>
      <c r="C98" s="5"/>
      <c r="G98" s="143"/>
    </row>
    <row r="99" spans="1:7" s="2" customFormat="1" ht="12" customHeight="1">
      <c r="A99" s="5"/>
      <c r="C99" s="5"/>
      <c r="G99" s="143"/>
    </row>
    <row r="100" spans="1:7" s="2" customFormat="1" ht="12" customHeight="1">
      <c r="A100" s="5"/>
      <c r="C100" s="5"/>
      <c r="G100" s="143"/>
    </row>
    <row r="101" spans="1:7" s="2" customFormat="1" ht="12" customHeight="1">
      <c r="A101" s="5"/>
      <c r="C101" s="5"/>
      <c r="G101" s="143"/>
    </row>
    <row r="102" spans="1:7" s="2" customFormat="1" ht="12" customHeight="1">
      <c r="A102" s="5"/>
      <c r="C102" s="5"/>
      <c r="G102" s="143"/>
    </row>
    <row r="103" spans="1:7" s="2" customFormat="1" ht="12" customHeight="1">
      <c r="A103" s="5"/>
      <c r="C103" s="5"/>
      <c r="G103" s="143"/>
    </row>
    <row r="104" spans="1:7" s="2" customFormat="1" ht="12" customHeight="1">
      <c r="A104" s="5"/>
      <c r="C104" s="5"/>
      <c r="G104" s="143"/>
    </row>
    <row r="105" spans="1:7" s="2" customFormat="1" ht="12" customHeight="1">
      <c r="A105" s="6"/>
      <c r="B105" s="1"/>
      <c r="C105" s="5"/>
      <c r="G105" s="143"/>
    </row>
    <row r="106" spans="1:7" s="2" customFormat="1" ht="12" customHeight="1">
      <c r="A106" s="5"/>
      <c r="C106" s="5"/>
      <c r="G106" s="143"/>
    </row>
    <row r="110" spans="1:2" ht="12.75">
      <c r="A110" s="4"/>
      <c r="B110" s="4"/>
    </row>
    <row r="117" spans="1:2" ht="12.75">
      <c r="A117" s="1"/>
      <c r="B117" s="1"/>
    </row>
    <row r="123" s="4" customFormat="1" ht="12.75">
      <c r="G123" s="144"/>
    </row>
  </sheetData>
  <sheetProtection/>
  <mergeCells count="9">
    <mergeCell ref="G7:I7"/>
    <mergeCell ref="E6:F6"/>
    <mergeCell ref="G6:I6"/>
    <mergeCell ref="E77:F77"/>
    <mergeCell ref="G77:I77"/>
    <mergeCell ref="G78:I78"/>
    <mergeCell ref="G53:I53"/>
    <mergeCell ref="G54:I54"/>
    <mergeCell ref="E53:F53"/>
  </mergeCells>
  <printOptions horizontalCentered="1"/>
  <pageMargins left="0.5511811023622047" right="0.5511811023622047" top="0.984251968503937" bottom="0.984251968503937" header="0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Elmina Ramić</cp:lastModifiedBy>
  <cp:lastPrinted>2018-12-26T15:02:33Z</cp:lastPrinted>
  <dcterms:created xsi:type="dcterms:W3CDTF">1996-09-10T06:18:17Z</dcterms:created>
  <dcterms:modified xsi:type="dcterms:W3CDTF">2020-01-23T09:39:19Z</dcterms:modified>
  <cp:category/>
  <cp:version/>
  <cp:contentType/>
  <cp:contentStatus/>
</cp:coreProperties>
</file>